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835" windowHeight="10740" activeTab="9"/>
  </bookViews>
  <sheets>
    <sheet name="Title" sheetId="1" r:id="rId1"/>
    <sheet name="BA-Maxi" sheetId="2" r:id="rId2"/>
    <sheet name="BA-Medium" sheetId="3" r:id="rId3"/>
    <sheet name="BA-Mini" sheetId="4" r:id="rId4"/>
    <sheet name="BA-Toy" sheetId="5" r:id="rId5"/>
    <sheet name="F-Maxi" sheetId="6" r:id="rId6"/>
    <sheet name="F-Medium" sheetId="7" r:id="rId7"/>
    <sheet name="F-Mini" sheetId="8" r:id="rId8"/>
    <sheet name="F-Toy" sheetId="9" r:id="rId9"/>
    <sheet name="BA-Team" sheetId="10" r:id="rId10"/>
  </sheets>
  <definedNames>
    <definedName name="_xlfn.BAHTTEXT" hidden="1">#NAME?</definedName>
    <definedName name="_xlnm.Print_Area" localSheetId="1">'BA-Maxi'!$A$1:$Q$24</definedName>
    <definedName name="_xlnm.Print_Area" localSheetId="2">'BA-Medium'!$A$1:$Q$22</definedName>
    <definedName name="_xlnm.Print_Area" localSheetId="3">'BA-Mini'!$A$1:$Q$28</definedName>
    <definedName name="_xlnm.Print_Area" localSheetId="9">'BA-Team'!$A$1:$Q$68</definedName>
    <definedName name="_xlnm.Print_Area" localSheetId="4">'BA-Toy'!$A$1:$Q$23</definedName>
    <definedName name="_xlnm.Print_Area" localSheetId="5">'F-Maxi'!$A$1:$K$16</definedName>
    <definedName name="_xlnm.Print_Area" localSheetId="6">'F-Medium'!$A$1:$K$15</definedName>
    <definedName name="_xlnm.Print_Area" localSheetId="7">'F-Mini'!$A$1:$K$18</definedName>
    <definedName name="_xlnm.Print_Area" localSheetId="8">'F-Toy'!$A$1:$K$15</definedName>
  </definedNames>
  <calcPr fullCalcOnLoad="1"/>
</workbook>
</file>

<file path=xl/sharedStrings.xml><?xml version="1.0" encoding="utf-8"?>
<sst xmlns="http://schemas.openxmlformats.org/spreadsheetml/2006/main" count="730" uniqueCount="171">
  <si>
    <t xml:space="preserve">Протокол соревнований по аджилити </t>
  </si>
  <si>
    <t>«Кубок Пермского края»</t>
  </si>
  <si>
    <t>дата:</t>
  </si>
  <si>
    <t>24 октября 2010 года</t>
  </si>
  <si>
    <t>место проведения:</t>
  </si>
  <si>
    <t>г. Пермь, СДП "ДКЖ"</t>
  </si>
  <si>
    <t>количество участников:</t>
  </si>
  <si>
    <t>программа:</t>
  </si>
  <si>
    <t>аджилити полуфинал</t>
  </si>
  <si>
    <t>финал</t>
  </si>
  <si>
    <t>главный судья:</t>
  </si>
  <si>
    <t>Кудрин А.В.</t>
  </si>
  <si>
    <t>судьи:</t>
  </si>
  <si>
    <t>Белая А.В.</t>
  </si>
  <si>
    <t>главный секретарь:</t>
  </si>
  <si>
    <t>Кудрина А.С.</t>
  </si>
  <si>
    <t>секретари:</t>
  </si>
  <si>
    <t>Банщикова А.А., Карпушина Н.А.</t>
  </si>
  <si>
    <t>двоеборье</t>
  </si>
  <si>
    <t xml:space="preserve">длина </t>
  </si>
  <si>
    <t>КВ</t>
  </si>
  <si>
    <t>скорость</t>
  </si>
  <si>
    <t>ПВ</t>
  </si>
  <si>
    <t>№</t>
  </si>
  <si>
    <t>ФИ спортсмена</t>
  </si>
  <si>
    <t>Огранизация / город</t>
  </si>
  <si>
    <t>Порода и кличка собаки</t>
  </si>
  <si>
    <t>АДЖИЛИТИ</t>
  </si>
  <si>
    <t>ДЖАМПИНГ</t>
  </si>
  <si>
    <t>сумма штрафов</t>
  </si>
  <si>
    <t>сумма времени</t>
  </si>
  <si>
    <t>Место</t>
  </si>
  <si>
    <t>штраф по трассе</t>
  </si>
  <si>
    <t>время</t>
  </si>
  <si>
    <t>штраф за время</t>
  </si>
  <si>
    <t>общий штраф</t>
  </si>
  <si>
    <t>ФИНАЛ</t>
  </si>
  <si>
    <t>командный зачет</t>
  </si>
  <si>
    <t>Команда</t>
  </si>
  <si>
    <t>Этап</t>
  </si>
  <si>
    <t>Номер 
спортсмена</t>
  </si>
  <si>
    <t>65 пар</t>
  </si>
  <si>
    <t>ШАР/Пермь</t>
  </si>
  <si>
    <t>Екатеринбург</t>
  </si>
  <si>
    <t>ЦСС/Пермь</t>
  </si>
  <si>
    <t>Березники</t>
  </si>
  <si>
    <t>Категория MAXI</t>
  </si>
  <si>
    <t>Зворыгина Любовь</t>
  </si>
  <si>
    <t>б/к Элвис</t>
  </si>
  <si>
    <t>Штернберг Наталья</t>
  </si>
  <si>
    <t>б/к Феррари</t>
  </si>
  <si>
    <t>Черкашина Анна</t>
  </si>
  <si>
    <t>б/к Вираж</t>
  </si>
  <si>
    <t>Лобанова Анастасия</t>
  </si>
  <si>
    <t>пудель Бенджамен</t>
  </si>
  <si>
    <t>Дружинина Ольга</t>
  </si>
  <si>
    <t>б/к Глен</t>
  </si>
  <si>
    <t>Мамаева Екатерина</t>
  </si>
  <si>
    <t>тервюрен Лион Кинг</t>
  </si>
  <si>
    <t>Недригайло Елена</t>
  </si>
  <si>
    <t>ир/т Денс</t>
  </si>
  <si>
    <t>Булякбаева Алена</t>
  </si>
  <si>
    <t>н/о Биг Бол Один</t>
  </si>
  <si>
    <t>Попова Дарья</t>
  </si>
  <si>
    <t>б/к Вестерн</t>
  </si>
  <si>
    <t>Чебыкина Ирина</t>
  </si>
  <si>
    <t>ир/т Жеральд</t>
  </si>
  <si>
    <t>снят</t>
  </si>
  <si>
    <t>б/к Бриллиант</t>
  </si>
  <si>
    <t>Костарева Нелли</t>
  </si>
  <si>
    <t>пудель Василиса</t>
  </si>
  <si>
    <t>Пшеничникова Мария</t>
  </si>
  <si>
    <t>б/к Виртуоз</t>
  </si>
  <si>
    <t>Маленьких Юлия</t>
  </si>
  <si>
    <t>шелти Пьеро</t>
  </si>
  <si>
    <t>Никифорова Наталья</t>
  </si>
  <si>
    <t>б/к Лис</t>
  </si>
  <si>
    <t>Соловьева Полина</t>
  </si>
  <si>
    <t>метис Прада</t>
  </si>
  <si>
    <t>Категория MEDIUM</t>
  </si>
  <si>
    <t>Категория MINI</t>
  </si>
  <si>
    <t>Категория TOY</t>
  </si>
  <si>
    <t>Категория TEAM</t>
  </si>
  <si>
    <t>ШАР - 2</t>
  </si>
  <si>
    <t>б/к Везунчик</t>
  </si>
  <si>
    <t>Екатеринбург - 1</t>
  </si>
  <si>
    <t>Голомидова Екатерина</t>
  </si>
  <si>
    <t>шелти Фанни</t>
  </si>
  <si>
    <t>Смена ДТЮ</t>
  </si>
  <si>
    <t>Остапчук Евгения</t>
  </si>
  <si>
    <t>шелти Тим</t>
  </si>
  <si>
    <t>Кольцова Анна</t>
  </si>
  <si>
    <t>шпиц Алиса</t>
  </si>
  <si>
    <t>Калашникова Наталья</t>
  </si>
  <si>
    <t>шелти Банберрри</t>
  </si>
  <si>
    <t>ШАР - 3</t>
  </si>
  <si>
    <t>Катутис Ангелина</t>
  </si>
  <si>
    <t>гл.ф/т Бэби</t>
  </si>
  <si>
    <t>Папко Татьяна</t>
  </si>
  <si>
    <t>б/к Брайт Би</t>
  </si>
  <si>
    <t>шелти Пайнери</t>
  </si>
  <si>
    <t>СОЮЗ</t>
  </si>
  <si>
    <t>Кудрина Анна</t>
  </si>
  <si>
    <t>шелти Ноктюрн</t>
  </si>
  <si>
    <t>Ганеева Светлана</t>
  </si>
  <si>
    <t>шелти Матисс</t>
  </si>
  <si>
    <t>Косякова Варвара</t>
  </si>
  <si>
    <t>шелти Брюс</t>
  </si>
  <si>
    <t>Слияние</t>
  </si>
  <si>
    <t>Семина Юлия</t>
  </si>
  <si>
    <t>рус.спан. Бумер</t>
  </si>
  <si>
    <t>папильон Унас</t>
  </si>
  <si>
    <t>кбт Вильям</t>
  </si>
  <si>
    <t>ШАР - 4</t>
  </si>
  <si>
    <t>шелти Лисенок</t>
  </si>
  <si>
    <t>шелти Цент</t>
  </si>
  <si>
    <t>шелти Сюзанна</t>
  </si>
  <si>
    <t>ШАР - 6</t>
  </si>
  <si>
    <t>Екатеринбург - 2</t>
  </si>
  <si>
    <t>Меньшенина Алена</t>
  </si>
  <si>
    <t>б/к Актавия</t>
  </si>
  <si>
    <t>б/к Энерджи</t>
  </si>
  <si>
    <t>шелти Ур.Шустрик</t>
  </si>
  <si>
    <t>ШАР - 9</t>
  </si>
  <si>
    <t>пудель Дуся</t>
  </si>
  <si>
    <t>шпиц Гинея</t>
  </si>
  <si>
    <t>шелти Айрум</t>
  </si>
  <si>
    <t>ШАР - 1</t>
  </si>
  <si>
    <t>шелти Вальтер</t>
  </si>
  <si>
    <t>Пономарева Дарья</t>
  </si>
  <si>
    <t>шпиц Бонапарт</t>
  </si>
  <si>
    <t>ШАР - 7</t>
  </si>
  <si>
    <t>б/к Гейм Спирит</t>
  </si>
  <si>
    <t>шелти Кей</t>
  </si>
  <si>
    <t>метис Риск</t>
  </si>
  <si>
    <t>ШАР - 11</t>
  </si>
  <si>
    <t>Бондарева Анна</t>
  </si>
  <si>
    <t>б/к Беркут</t>
  </si>
  <si>
    <t>Соловьева Юлия</t>
  </si>
  <si>
    <t>шелти Тореадор</t>
  </si>
  <si>
    <t>Авось-ка ДТЮ</t>
  </si>
  <si>
    <t>шелти Брайт</t>
  </si>
  <si>
    <t>шелти Хэллоуин</t>
  </si>
  <si>
    <t>Овченкова Юлия</t>
  </si>
  <si>
    <t>шелти Зол.Лев</t>
  </si>
  <si>
    <t>Альянс</t>
  </si>
  <si>
    <t>б/к Pertetum Mobile</t>
  </si>
  <si>
    <t>б/к Мамба</t>
  </si>
  <si>
    <t>Банщикова Александра</t>
  </si>
  <si>
    <t>б/к Акелла</t>
  </si>
  <si>
    <t>ШАР - 8</t>
  </si>
  <si>
    <t>шпиц Барчик</t>
  </si>
  <si>
    <t>шпиц Геральт</t>
  </si>
  <si>
    <t>ШАР - 10</t>
  </si>
  <si>
    <t>б/к Гленда</t>
  </si>
  <si>
    <t>Дружба</t>
  </si>
  <si>
    <t>шпиц Коко</t>
  </si>
  <si>
    <t>Крохи ДТЮ</t>
  </si>
  <si>
    <t>б/т Терра</t>
  </si>
  <si>
    <t>Рудакова Виталия</t>
  </si>
  <si>
    <t>чихуахуа Гучи</t>
  </si>
  <si>
    <t>шпиц Крош</t>
  </si>
  <si>
    <t>ШАР - 5</t>
  </si>
  <si>
    <t>шелти Чудо</t>
  </si>
  <si>
    <t>шелти Адреналина</t>
  </si>
  <si>
    <t>гл.ф/т Гиви</t>
  </si>
  <si>
    <t>ДТЮ/Пермь</t>
  </si>
  <si>
    <t>б/к Альма</t>
  </si>
  <si>
    <t>Махнутина Юлия</t>
  </si>
  <si>
    <t>б/к Юнити</t>
  </si>
  <si>
    <t>цв/ш Бики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</si>
</sst>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0"/>
    <numFmt numFmtId="176" formatCode="0.0E+00"/>
    <numFmt numFmtId="177" formatCode="0E+00"/>
    <numFmt numFmtId="178" formatCode="_-* #,##0.0_р_._-;\-* #,##0.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24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sz val="2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 style="dotted"/>
      <bottom style="thin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1" fillId="24" borderId="0" xfId="0" applyFont="1" applyFill="1" applyAlignment="1">
      <alignment horizontal="left"/>
    </xf>
    <xf numFmtId="0" fontId="21" fillId="24" borderId="10" xfId="0" applyFont="1" applyFill="1" applyBorder="1" applyAlignment="1">
      <alignment horizontal="left"/>
    </xf>
    <xf numFmtId="0" fontId="21" fillId="24" borderId="11" xfId="0" applyFont="1" applyFill="1" applyBorder="1" applyAlignment="1">
      <alignment horizontal="left"/>
    </xf>
    <xf numFmtId="0" fontId="21" fillId="24" borderId="12" xfId="0" applyFont="1" applyFill="1" applyBorder="1" applyAlignment="1">
      <alignment horizontal="left"/>
    </xf>
    <xf numFmtId="0" fontId="22" fillId="24" borderId="13" xfId="0" applyFont="1" applyFill="1" applyBorder="1" applyAlignment="1">
      <alignment horizontal="right"/>
    </xf>
    <xf numFmtId="0" fontId="23" fillId="24" borderId="0" xfId="0" applyFont="1" applyFill="1" applyBorder="1" applyAlignment="1">
      <alignment horizontal="right"/>
    </xf>
    <xf numFmtId="0" fontId="23" fillId="24" borderId="14" xfId="0" applyFont="1" applyFill="1" applyBorder="1" applyAlignment="1">
      <alignment horizontal="left"/>
    </xf>
    <xf numFmtId="0" fontId="23" fillId="24" borderId="0" xfId="0" applyFont="1" applyFill="1" applyAlignment="1">
      <alignment horizontal="left"/>
    </xf>
    <xf numFmtId="0" fontId="21" fillId="24" borderId="13" xfId="0" applyFont="1" applyFill="1" applyBorder="1" applyAlignment="1">
      <alignment horizontal="left"/>
    </xf>
    <xf numFmtId="0" fontId="24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left"/>
    </xf>
    <xf numFmtId="0" fontId="21" fillId="24" borderId="14" xfId="0" applyFont="1" applyFill="1" applyBorder="1" applyAlignment="1">
      <alignment horizontal="left"/>
    </xf>
    <xf numFmtId="0" fontId="25" fillId="24" borderId="13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left"/>
    </xf>
    <xf numFmtId="0" fontId="25" fillId="24" borderId="14" xfId="0" applyFont="1" applyFill="1" applyBorder="1" applyAlignment="1">
      <alignment horizontal="left"/>
    </xf>
    <xf numFmtId="0" fontId="25" fillId="24" borderId="0" xfId="0" applyFont="1" applyFill="1" applyAlignment="1">
      <alignment horizontal="left"/>
    </xf>
    <xf numFmtId="0" fontId="26" fillId="24" borderId="13" xfId="0" applyFont="1" applyFill="1" applyBorder="1" applyAlignment="1">
      <alignment horizontal="left"/>
    </xf>
    <xf numFmtId="0" fontId="27" fillId="24" borderId="0" xfId="0" applyFont="1" applyFill="1" applyBorder="1" applyAlignment="1">
      <alignment horizontal="left"/>
    </xf>
    <xf numFmtId="0" fontId="27" fillId="24" borderId="14" xfId="0" applyFont="1" applyFill="1" applyBorder="1" applyAlignment="1">
      <alignment horizontal="left"/>
    </xf>
    <xf numFmtId="0" fontId="27" fillId="24" borderId="0" xfId="0" applyFont="1" applyFill="1" applyAlignment="1">
      <alignment horizontal="left"/>
    </xf>
    <xf numFmtId="0" fontId="28" fillId="24" borderId="0" xfId="0" applyFont="1" applyFill="1" applyBorder="1" applyAlignment="1">
      <alignment horizontal="left"/>
    </xf>
    <xf numFmtId="0" fontId="29" fillId="24" borderId="0" xfId="0" applyFont="1" applyFill="1" applyBorder="1" applyAlignment="1">
      <alignment horizontal="right"/>
    </xf>
    <xf numFmtId="0" fontId="30" fillId="24" borderId="15" xfId="0" applyFont="1" applyFill="1" applyBorder="1" applyAlignment="1">
      <alignment horizontal="left"/>
    </xf>
    <xf numFmtId="0" fontId="28" fillId="24" borderId="14" xfId="0" applyFont="1" applyFill="1" applyBorder="1" applyAlignment="1">
      <alignment horizontal="left"/>
    </xf>
    <xf numFmtId="0" fontId="28" fillId="24" borderId="0" xfId="0" applyFont="1" applyFill="1" applyAlignment="1">
      <alignment horizontal="left"/>
    </xf>
    <xf numFmtId="0" fontId="30" fillId="24" borderId="0" xfId="0" applyFont="1" applyFill="1" applyBorder="1" applyAlignment="1">
      <alignment horizontal="right"/>
    </xf>
    <xf numFmtId="0" fontId="30" fillId="24" borderId="0" xfId="0" applyFont="1" applyFill="1" applyBorder="1" applyAlignment="1">
      <alignment horizontal="left"/>
    </xf>
    <xf numFmtId="0" fontId="29" fillId="24" borderId="0" xfId="0" applyFont="1" applyFill="1" applyBorder="1" applyAlignment="1">
      <alignment horizontal="left"/>
    </xf>
    <xf numFmtId="0" fontId="30" fillId="24" borderId="16" xfId="0" applyFont="1" applyFill="1" applyBorder="1" applyAlignment="1">
      <alignment horizontal="left"/>
    </xf>
    <xf numFmtId="0" fontId="30" fillId="24" borderId="13" xfId="0" applyFont="1" applyFill="1" applyBorder="1" applyAlignment="1">
      <alignment horizontal="left"/>
    </xf>
    <xf numFmtId="0" fontId="30" fillId="24" borderId="14" xfId="0" applyFont="1" applyFill="1" applyBorder="1" applyAlignment="1">
      <alignment horizontal="left"/>
    </xf>
    <xf numFmtId="0" fontId="30" fillId="24" borderId="0" xfId="0" applyFont="1" applyFill="1" applyAlignment="1">
      <alignment horizontal="left"/>
    </xf>
    <xf numFmtId="0" fontId="29" fillId="24" borderId="0" xfId="0" applyFont="1" applyFill="1" applyAlignment="1">
      <alignment horizontal="left"/>
    </xf>
    <xf numFmtId="0" fontId="30" fillId="24" borderId="17" xfId="0" applyFont="1" applyFill="1" applyBorder="1" applyAlignment="1">
      <alignment horizontal="left"/>
    </xf>
    <xf numFmtId="0" fontId="30" fillId="24" borderId="18" xfId="0" applyFont="1" applyFill="1" applyBorder="1" applyAlignment="1">
      <alignment horizontal="left"/>
    </xf>
    <xf numFmtId="0" fontId="30" fillId="24" borderId="19" xfId="0" applyFont="1" applyFill="1" applyBorder="1" applyAlignment="1">
      <alignment horizontal="left"/>
    </xf>
    <xf numFmtId="0" fontId="31" fillId="24" borderId="0" xfId="0" applyFont="1" applyFill="1" applyAlignment="1" applyProtection="1">
      <alignment/>
      <protection hidden="1"/>
    </xf>
    <xf numFmtId="0" fontId="21" fillId="24" borderId="0" xfId="0" applyFont="1" applyFill="1" applyAlignment="1" applyProtection="1">
      <alignment/>
      <protection hidden="1"/>
    </xf>
    <xf numFmtId="0" fontId="32" fillId="24" borderId="0" xfId="0" applyFont="1" applyFill="1" applyAlignment="1" applyProtection="1">
      <alignment horizontal="left"/>
      <protection hidden="1"/>
    </xf>
    <xf numFmtId="0" fontId="33" fillId="24" borderId="0" xfId="0" applyFont="1" applyFill="1" applyAlignment="1" applyProtection="1">
      <alignment horizontal="left"/>
      <protection hidden="1"/>
    </xf>
    <xf numFmtId="0" fontId="21" fillId="24" borderId="0" xfId="0" applyFont="1" applyFill="1" applyAlignment="1" applyProtection="1">
      <alignment horizontal="left"/>
      <protection hidden="1"/>
    </xf>
    <xf numFmtId="0" fontId="33" fillId="24" borderId="0" xfId="0" applyFont="1" applyFill="1" applyAlignment="1" applyProtection="1">
      <alignment horizontal="center"/>
      <protection hidden="1"/>
    </xf>
    <xf numFmtId="0" fontId="34" fillId="24" borderId="0" xfId="0" applyFont="1" applyFill="1" applyAlignment="1" applyProtection="1">
      <alignment/>
      <protection hidden="1"/>
    </xf>
    <xf numFmtId="0" fontId="35" fillId="24" borderId="0" xfId="0" applyFont="1" applyFill="1" applyAlignment="1" applyProtection="1">
      <alignment horizontal="left"/>
      <protection hidden="1"/>
    </xf>
    <xf numFmtId="0" fontId="36" fillId="24" borderId="0" xfId="0" applyFont="1" applyFill="1" applyAlignment="1" applyProtection="1">
      <alignment/>
      <protection hidden="1"/>
    </xf>
    <xf numFmtId="0" fontId="36" fillId="24" borderId="20" xfId="0" applyFont="1" applyFill="1" applyBorder="1" applyAlignment="1" applyProtection="1">
      <alignment/>
      <protection hidden="1"/>
    </xf>
    <xf numFmtId="0" fontId="31" fillId="24" borderId="21" xfId="0" applyFont="1" applyFill="1" applyBorder="1" applyAlignment="1" applyProtection="1">
      <alignment horizontal="center"/>
      <protection hidden="1"/>
    </xf>
    <xf numFmtId="0" fontId="31" fillId="24" borderId="22" xfId="0" applyFont="1" applyFill="1" applyBorder="1" applyAlignment="1" applyProtection="1">
      <alignment horizontal="center"/>
      <protection hidden="1"/>
    </xf>
    <xf numFmtId="0" fontId="31" fillId="24" borderId="23" xfId="0" applyFont="1" applyFill="1" applyBorder="1" applyAlignment="1" applyProtection="1">
      <alignment horizontal="center"/>
      <protection hidden="1"/>
    </xf>
    <xf numFmtId="0" fontId="31" fillId="24" borderId="0" xfId="0" applyFont="1" applyFill="1" applyBorder="1" applyAlignment="1" applyProtection="1">
      <alignment horizontal="right"/>
      <protection hidden="1"/>
    </xf>
    <xf numFmtId="0" fontId="31" fillId="24" borderId="24" xfId="0" applyFont="1" applyFill="1" applyBorder="1" applyAlignment="1" applyProtection="1">
      <alignment horizontal="center"/>
      <protection hidden="1"/>
    </xf>
    <xf numFmtId="0" fontId="31" fillId="24" borderId="25" xfId="0" applyFont="1" applyFill="1" applyBorder="1" applyAlignment="1" applyProtection="1">
      <alignment horizontal="center"/>
      <protection hidden="1"/>
    </xf>
    <xf numFmtId="0" fontId="31" fillId="24" borderId="26" xfId="0" applyFont="1" applyFill="1" applyBorder="1" applyAlignment="1" applyProtection="1">
      <alignment horizontal="center"/>
      <protection hidden="1"/>
    </xf>
    <xf numFmtId="169" fontId="31" fillId="24" borderId="25" xfId="0" applyNumberFormat="1" applyFont="1" applyFill="1" applyBorder="1" applyAlignment="1" applyProtection="1">
      <alignment horizontal="center"/>
      <protection hidden="1"/>
    </xf>
    <xf numFmtId="0" fontId="31" fillId="24" borderId="27" xfId="0" applyFont="1" applyFill="1" applyBorder="1" applyAlignment="1" applyProtection="1">
      <alignment horizontal="center"/>
      <protection hidden="1"/>
    </xf>
    <xf numFmtId="0" fontId="35" fillId="24" borderId="28" xfId="0" applyFont="1" applyFill="1" applyBorder="1" applyAlignment="1" applyProtection="1">
      <alignment horizontal="center" vertical="center" wrapText="1"/>
      <protection hidden="1"/>
    </xf>
    <xf numFmtId="0" fontId="35" fillId="24" borderId="29" xfId="0" applyFont="1" applyFill="1" applyBorder="1" applyAlignment="1" applyProtection="1">
      <alignment horizontal="center" vertical="center" wrapText="1"/>
      <protection hidden="1"/>
    </xf>
    <xf numFmtId="0" fontId="35" fillId="24" borderId="30" xfId="0" applyFont="1" applyFill="1" applyBorder="1" applyAlignment="1" applyProtection="1">
      <alignment horizontal="center" vertical="center" wrapText="1"/>
      <protection hidden="1"/>
    </xf>
    <xf numFmtId="0" fontId="35" fillId="24" borderId="31" xfId="0" applyFont="1" applyFill="1" applyBorder="1" applyAlignment="1" applyProtection="1">
      <alignment horizontal="center" vertical="center" wrapText="1"/>
      <protection hidden="1"/>
    </xf>
    <xf numFmtId="0" fontId="35" fillId="24" borderId="32" xfId="0" applyFont="1" applyFill="1" applyBorder="1" applyAlignment="1" applyProtection="1">
      <alignment horizontal="center" vertical="center" wrapText="1"/>
      <protection hidden="1"/>
    </xf>
    <xf numFmtId="0" fontId="31" fillId="24" borderId="33" xfId="0" applyFont="1" applyFill="1" applyBorder="1" applyAlignment="1" applyProtection="1">
      <alignment horizontal="center"/>
      <protection hidden="1"/>
    </xf>
    <xf numFmtId="0" fontId="31" fillId="24" borderId="34" xfId="0" applyFont="1" applyFill="1" applyBorder="1" applyAlignment="1" applyProtection="1">
      <alignment/>
      <protection hidden="1"/>
    </xf>
    <xf numFmtId="0" fontId="31" fillId="24" borderId="35" xfId="0" applyFont="1" applyFill="1" applyBorder="1" applyAlignment="1" applyProtection="1">
      <alignment/>
      <protection hidden="1"/>
    </xf>
    <xf numFmtId="1" fontId="21" fillId="24" borderId="36" xfId="0" applyNumberFormat="1" applyFont="1" applyFill="1" applyBorder="1" applyAlignment="1" applyProtection="1">
      <alignment horizontal="right"/>
      <protection hidden="1"/>
    </xf>
    <xf numFmtId="2" fontId="21" fillId="24" borderId="37" xfId="0" applyNumberFormat="1" applyFont="1" applyFill="1" applyBorder="1" applyAlignment="1" applyProtection="1">
      <alignment horizontal="right"/>
      <protection hidden="1"/>
    </xf>
    <xf numFmtId="0" fontId="21" fillId="24" borderId="38" xfId="0" applyFont="1" applyFill="1" applyBorder="1" applyAlignment="1" applyProtection="1">
      <alignment horizontal="right"/>
      <protection hidden="1"/>
    </xf>
    <xf numFmtId="0" fontId="21" fillId="24" borderId="39" xfId="0" applyFont="1" applyFill="1" applyBorder="1" applyAlignment="1" applyProtection="1">
      <alignment horizontal="right"/>
      <protection hidden="1"/>
    </xf>
    <xf numFmtId="0" fontId="21" fillId="24" borderId="36" xfId="0" applyFont="1" applyFill="1" applyBorder="1" applyAlignment="1" applyProtection="1">
      <alignment horizontal="right"/>
      <protection hidden="1"/>
    </xf>
    <xf numFmtId="0" fontId="21" fillId="24" borderId="40" xfId="0" applyFont="1" applyFill="1" applyBorder="1" applyAlignment="1" applyProtection="1">
      <alignment horizontal="right"/>
      <protection hidden="1"/>
    </xf>
    <xf numFmtId="0" fontId="21" fillId="24" borderId="41" xfId="0" applyFont="1" applyFill="1" applyBorder="1" applyAlignment="1" applyProtection="1">
      <alignment horizontal="right"/>
      <protection hidden="1"/>
    </xf>
    <xf numFmtId="2" fontId="21" fillId="24" borderId="42" xfId="0" applyNumberFormat="1" applyFont="1" applyFill="1" applyBorder="1" applyAlignment="1" applyProtection="1">
      <alignment horizontal="center"/>
      <protection hidden="1"/>
    </xf>
    <xf numFmtId="2" fontId="21" fillId="24" borderId="43" xfId="0" applyNumberFormat="1" applyFont="1" applyFill="1" applyBorder="1" applyAlignment="1" applyProtection="1">
      <alignment horizontal="center"/>
      <protection hidden="1"/>
    </xf>
    <xf numFmtId="0" fontId="21" fillId="24" borderId="44" xfId="0" applyFont="1" applyFill="1" applyBorder="1" applyAlignment="1" applyProtection="1">
      <alignment horizontal="center"/>
      <protection hidden="1"/>
    </xf>
    <xf numFmtId="1" fontId="21" fillId="24" borderId="45" xfId="0" applyNumberFormat="1" applyFont="1" applyFill="1" applyBorder="1" applyAlignment="1" applyProtection="1">
      <alignment horizontal="right"/>
      <protection hidden="1"/>
    </xf>
    <xf numFmtId="2" fontId="21" fillId="24" borderId="40" xfId="0" applyNumberFormat="1" applyFont="1" applyFill="1" applyBorder="1" applyAlignment="1" applyProtection="1">
      <alignment horizontal="right"/>
      <protection hidden="1"/>
    </xf>
    <xf numFmtId="0" fontId="21" fillId="24" borderId="45" xfId="0" applyFont="1" applyFill="1" applyBorder="1" applyAlignment="1" applyProtection="1">
      <alignment horizontal="right"/>
      <protection hidden="1"/>
    </xf>
    <xf numFmtId="2" fontId="21" fillId="24" borderId="46" xfId="0" applyNumberFormat="1" applyFont="1" applyFill="1" applyBorder="1" applyAlignment="1" applyProtection="1">
      <alignment horizontal="center"/>
      <protection hidden="1"/>
    </xf>
    <xf numFmtId="0" fontId="21" fillId="24" borderId="47" xfId="0" applyFont="1" applyFill="1" applyBorder="1" applyAlignment="1" applyProtection="1">
      <alignment horizontal="center"/>
      <protection hidden="1"/>
    </xf>
    <xf numFmtId="0" fontId="31" fillId="24" borderId="48" xfId="0" applyFont="1" applyFill="1" applyBorder="1" applyAlignment="1" applyProtection="1">
      <alignment horizontal="center"/>
      <protection hidden="1"/>
    </xf>
    <xf numFmtId="0" fontId="21" fillId="24" borderId="49" xfId="0" applyFont="1" applyFill="1" applyBorder="1" applyAlignment="1" applyProtection="1">
      <alignment/>
      <protection hidden="1"/>
    </xf>
    <xf numFmtId="0" fontId="21" fillId="24" borderId="50" xfId="0" applyFont="1" applyFill="1" applyBorder="1" applyAlignment="1" applyProtection="1">
      <alignment/>
      <protection hidden="1"/>
    </xf>
    <xf numFmtId="0" fontId="21" fillId="24" borderId="48" xfId="0" applyFont="1" applyFill="1" applyBorder="1" applyAlignment="1" applyProtection="1">
      <alignment/>
      <protection hidden="1"/>
    </xf>
    <xf numFmtId="0" fontId="21" fillId="24" borderId="51" xfId="0" applyFont="1" applyFill="1" applyBorder="1" applyAlignment="1" applyProtection="1">
      <alignment/>
      <protection hidden="1"/>
    </xf>
    <xf numFmtId="0" fontId="21" fillId="24" borderId="52" xfId="0" applyFont="1" applyFill="1" applyBorder="1" applyAlignment="1" applyProtection="1">
      <alignment/>
      <protection hidden="1"/>
    </xf>
    <xf numFmtId="0" fontId="21" fillId="24" borderId="53" xfId="0" applyFont="1" applyFill="1" applyBorder="1" applyAlignment="1" applyProtection="1">
      <alignment/>
      <protection hidden="1"/>
    </xf>
    <xf numFmtId="0" fontId="31" fillId="24" borderId="34" xfId="0" applyFont="1" applyFill="1" applyBorder="1" applyAlignment="1" applyProtection="1">
      <alignment horizontal="center"/>
      <protection hidden="1"/>
    </xf>
    <xf numFmtId="0" fontId="21" fillId="24" borderId="37" xfId="0" applyFont="1" applyFill="1" applyBorder="1" applyAlignment="1" applyProtection="1">
      <alignment horizontal="right"/>
      <protection hidden="1"/>
    </xf>
    <xf numFmtId="2" fontId="21" fillId="24" borderId="54" xfId="0" applyNumberFormat="1" applyFont="1" applyFill="1" applyBorder="1" applyAlignment="1" applyProtection="1">
      <alignment horizontal="center"/>
      <protection hidden="1"/>
    </xf>
    <xf numFmtId="0" fontId="21" fillId="24" borderId="55" xfId="0" applyFont="1" applyFill="1" applyBorder="1" applyAlignment="1" applyProtection="1">
      <alignment horizontal="center"/>
      <protection hidden="1"/>
    </xf>
    <xf numFmtId="0" fontId="31" fillId="24" borderId="56" xfId="0" applyFont="1" applyFill="1" applyBorder="1" applyAlignment="1" applyProtection="1">
      <alignment horizontal="center"/>
      <protection hidden="1"/>
    </xf>
    <xf numFmtId="0" fontId="31" fillId="24" borderId="57" xfId="0" applyFont="1" applyFill="1" applyBorder="1" applyAlignment="1" applyProtection="1">
      <alignment/>
      <protection hidden="1"/>
    </xf>
    <xf numFmtId="0" fontId="31" fillId="24" borderId="57" xfId="0" applyFont="1" applyFill="1" applyBorder="1" applyAlignment="1" applyProtection="1">
      <alignment horizontal="center"/>
      <protection hidden="1"/>
    </xf>
    <xf numFmtId="0" fontId="31" fillId="24" borderId="13" xfId="0" applyFont="1" applyFill="1" applyBorder="1" applyAlignment="1" applyProtection="1">
      <alignment/>
      <protection hidden="1"/>
    </xf>
    <xf numFmtId="1" fontId="21" fillId="24" borderId="56" xfId="0" applyNumberFormat="1" applyFont="1" applyFill="1" applyBorder="1" applyAlignment="1" applyProtection="1">
      <alignment horizontal="right"/>
      <protection hidden="1"/>
    </xf>
    <xf numFmtId="2" fontId="21" fillId="24" borderId="57" xfId="0" applyNumberFormat="1" applyFont="1" applyFill="1" applyBorder="1" applyAlignment="1" applyProtection="1">
      <alignment horizontal="right"/>
      <protection hidden="1"/>
    </xf>
    <xf numFmtId="0" fontId="21" fillId="24" borderId="57" xfId="0" applyFont="1" applyFill="1" applyBorder="1" applyAlignment="1" applyProtection="1">
      <alignment horizontal="right"/>
      <protection hidden="1"/>
    </xf>
    <xf numFmtId="0" fontId="21" fillId="24" borderId="58" xfId="0" applyFont="1" applyFill="1" applyBorder="1" applyAlignment="1" applyProtection="1">
      <alignment horizontal="right"/>
      <protection hidden="1"/>
    </xf>
    <xf numFmtId="0" fontId="21" fillId="24" borderId="56" xfId="0" applyFont="1" applyFill="1" applyBorder="1" applyAlignment="1" applyProtection="1">
      <alignment horizontal="right"/>
      <protection hidden="1"/>
    </xf>
    <xf numFmtId="2" fontId="21" fillId="24" borderId="14" xfId="0" applyNumberFormat="1" applyFont="1" applyFill="1" applyBorder="1" applyAlignment="1" applyProtection="1">
      <alignment horizontal="center"/>
      <protection hidden="1"/>
    </xf>
    <xf numFmtId="0" fontId="21" fillId="24" borderId="59" xfId="0" applyFont="1" applyFill="1" applyBorder="1" applyAlignment="1" applyProtection="1">
      <alignment horizontal="center"/>
      <protection hidden="1"/>
    </xf>
    <xf numFmtId="0" fontId="31" fillId="24" borderId="60" xfId="0" applyFont="1" applyFill="1" applyBorder="1" applyAlignment="1" applyProtection="1">
      <alignment horizontal="center"/>
      <protection hidden="1"/>
    </xf>
    <xf numFmtId="0" fontId="31" fillId="24" borderId="61" xfId="0" applyFont="1" applyFill="1" applyBorder="1" applyAlignment="1" applyProtection="1">
      <alignment/>
      <protection hidden="1"/>
    </xf>
    <xf numFmtId="0" fontId="31" fillId="24" borderId="61" xfId="0" applyFont="1" applyFill="1" applyBorder="1" applyAlignment="1" applyProtection="1">
      <alignment horizontal="center"/>
      <protection hidden="1"/>
    </xf>
    <xf numFmtId="0" fontId="31" fillId="24" borderId="62" xfId="0" applyFont="1" applyFill="1" applyBorder="1" applyAlignment="1" applyProtection="1">
      <alignment/>
      <protection hidden="1"/>
    </xf>
    <xf numFmtId="1" fontId="21" fillId="24" borderId="60" xfId="0" applyNumberFormat="1" applyFont="1" applyFill="1" applyBorder="1" applyAlignment="1" applyProtection="1">
      <alignment horizontal="right"/>
      <protection hidden="1"/>
    </xf>
    <xf numFmtId="2" fontId="21" fillId="24" borderId="61" xfId="0" applyNumberFormat="1" applyFont="1" applyFill="1" applyBorder="1" applyAlignment="1" applyProtection="1">
      <alignment horizontal="right"/>
      <protection hidden="1"/>
    </xf>
    <xf numFmtId="0" fontId="21" fillId="24" borderId="61" xfId="0" applyFont="1" applyFill="1" applyBorder="1" applyAlignment="1" applyProtection="1">
      <alignment horizontal="right"/>
      <protection hidden="1"/>
    </xf>
    <xf numFmtId="0" fontId="21" fillId="24" borderId="63" xfId="0" applyFont="1" applyFill="1" applyBorder="1" applyAlignment="1" applyProtection="1">
      <alignment horizontal="right"/>
      <protection hidden="1"/>
    </xf>
    <xf numFmtId="0" fontId="21" fillId="24" borderId="60" xfId="0" applyFont="1" applyFill="1" applyBorder="1" applyAlignment="1" applyProtection="1">
      <alignment horizontal="right"/>
      <protection hidden="1"/>
    </xf>
    <xf numFmtId="2" fontId="21" fillId="24" borderId="64" xfId="0" applyNumberFormat="1" applyFont="1" applyFill="1" applyBorder="1" applyAlignment="1" applyProtection="1">
      <alignment horizontal="center"/>
      <protection hidden="1"/>
    </xf>
    <xf numFmtId="0" fontId="21" fillId="24" borderId="65" xfId="0" applyFont="1" applyFill="1" applyBorder="1" applyAlignment="1" applyProtection="1">
      <alignment horizontal="center"/>
      <protection hidden="1"/>
    </xf>
    <xf numFmtId="1" fontId="21" fillId="24" borderId="33" xfId="0" applyNumberFormat="1" applyFont="1" applyFill="1" applyBorder="1" applyAlignment="1" applyProtection="1">
      <alignment horizontal="right"/>
      <protection hidden="1"/>
    </xf>
    <xf numFmtId="2" fontId="21" fillId="24" borderId="34" xfId="0" applyNumberFormat="1" applyFont="1" applyFill="1" applyBorder="1" applyAlignment="1" applyProtection="1">
      <alignment horizontal="right"/>
      <protection hidden="1"/>
    </xf>
    <xf numFmtId="0" fontId="21" fillId="24" borderId="34" xfId="0" applyFont="1" applyFill="1" applyBorder="1" applyAlignment="1" applyProtection="1">
      <alignment horizontal="right"/>
      <protection hidden="1"/>
    </xf>
    <xf numFmtId="0" fontId="21" fillId="24" borderId="66" xfId="0" applyFont="1" applyFill="1" applyBorder="1" applyAlignment="1" applyProtection="1">
      <alignment horizontal="right"/>
      <protection hidden="1"/>
    </xf>
    <xf numFmtId="0" fontId="21" fillId="24" borderId="33" xfId="0" applyFont="1" applyFill="1" applyBorder="1" applyAlignment="1" applyProtection="1">
      <alignment horizontal="right"/>
      <protection hidden="1"/>
    </xf>
    <xf numFmtId="0" fontId="31" fillId="24" borderId="67" xfId="0" applyFont="1" applyFill="1" applyBorder="1" applyAlignment="1" applyProtection="1">
      <alignment horizontal="center"/>
      <protection hidden="1"/>
    </xf>
    <xf numFmtId="0" fontId="31" fillId="24" borderId="68" xfId="0" applyFont="1" applyFill="1" applyBorder="1" applyAlignment="1" applyProtection="1">
      <alignment/>
      <protection hidden="1"/>
    </xf>
    <xf numFmtId="0" fontId="31" fillId="24" borderId="68" xfId="0" applyFont="1" applyFill="1" applyBorder="1" applyAlignment="1" applyProtection="1">
      <alignment horizontal="center"/>
      <protection hidden="1"/>
    </xf>
    <xf numFmtId="0" fontId="31" fillId="24" borderId="17" xfId="0" applyFont="1" applyFill="1" applyBorder="1" applyAlignment="1" applyProtection="1">
      <alignment/>
      <protection hidden="1"/>
    </xf>
    <xf numFmtId="1" fontId="21" fillId="24" borderId="67" xfId="0" applyNumberFormat="1" applyFont="1" applyFill="1" applyBorder="1" applyAlignment="1" applyProtection="1">
      <alignment horizontal="right"/>
      <protection hidden="1"/>
    </xf>
    <xf numFmtId="2" fontId="21" fillId="24" borderId="68" xfId="0" applyNumberFormat="1" applyFont="1" applyFill="1" applyBorder="1" applyAlignment="1" applyProtection="1">
      <alignment horizontal="right"/>
      <protection hidden="1"/>
    </xf>
    <xf numFmtId="0" fontId="21" fillId="24" borderId="68" xfId="0" applyFont="1" applyFill="1" applyBorder="1" applyAlignment="1" applyProtection="1">
      <alignment horizontal="right"/>
      <protection hidden="1"/>
    </xf>
    <xf numFmtId="0" fontId="21" fillId="24" borderId="27" xfId="0" applyFont="1" applyFill="1" applyBorder="1" applyAlignment="1" applyProtection="1">
      <alignment horizontal="right"/>
      <protection hidden="1"/>
    </xf>
    <xf numFmtId="0" fontId="21" fillId="24" borderId="67" xfId="0" applyFont="1" applyFill="1" applyBorder="1" applyAlignment="1" applyProtection="1">
      <alignment horizontal="right"/>
      <protection hidden="1"/>
    </xf>
    <xf numFmtId="0" fontId="21" fillId="24" borderId="69" xfId="0" applyFont="1" applyFill="1" applyBorder="1" applyAlignment="1" applyProtection="1">
      <alignment horizontal="right"/>
      <protection hidden="1"/>
    </xf>
    <xf numFmtId="0" fontId="21" fillId="24" borderId="70" xfId="0" applyFont="1" applyFill="1" applyBorder="1" applyAlignment="1" applyProtection="1">
      <alignment horizontal="right"/>
      <protection hidden="1"/>
    </xf>
    <xf numFmtId="2" fontId="21" fillId="24" borderId="19" xfId="0" applyNumberFormat="1" applyFont="1" applyFill="1" applyBorder="1" applyAlignment="1" applyProtection="1">
      <alignment horizontal="center"/>
      <protection hidden="1"/>
    </xf>
    <xf numFmtId="0" fontId="21" fillId="24" borderId="71" xfId="0" applyFont="1" applyFill="1" applyBorder="1" applyAlignment="1" applyProtection="1">
      <alignment horizontal="center"/>
      <protection hidden="1"/>
    </xf>
    <xf numFmtId="0" fontId="21" fillId="24" borderId="72" xfId="0" applyFont="1" applyFill="1" applyBorder="1" applyAlignment="1" applyProtection="1">
      <alignment horizontal="center"/>
      <protection hidden="1"/>
    </xf>
    <xf numFmtId="0" fontId="25" fillId="24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1" fillId="24" borderId="73" xfId="0" applyFont="1" applyFill="1" applyBorder="1" applyAlignment="1" applyProtection="1">
      <alignment horizontal="center" vertical="center" wrapText="1"/>
      <protection hidden="1"/>
    </xf>
    <xf numFmtId="0" fontId="21" fillId="24" borderId="59" xfId="0" applyFont="1" applyFill="1" applyBorder="1" applyAlignment="1" applyProtection="1">
      <alignment horizontal="center" vertical="center" wrapText="1"/>
      <protection hidden="1"/>
    </xf>
    <xf numFmtId="0" fontId="21" fillId="24" borderId="21" xfId="0" applyFont="1" applyFill="1" applyBorder="1" applyAlignment="1" applyProtection="1">
      <alignment horizontal="center" vertical="center"/>
      <protection hidden="1"/>
    </xf>
    <xf numFmtId="0" fontId="21" fillId="24" borderId="31" xfId="0" applyFont="1" applyFill="1" applyBorder="1" applyAlignment="1" applyProtection="1">
      <alignment horizontal="center" vertical="center"/>
      <protection hidden="1"/>
    </xf>
    <xf numFmtId="0" fontId="21" fillId="24" borderId="74" xfId="0" applyFont="1" applyFill="1" applyBorder="1" applyAlignment="1" applyProtection="1">
      <alignment horizontal="center" vertical="center" wrapText="1"/>
      <protection hidden="1"/>
    </xf>
    <xf numFmtId="0" fontId="21" fillId="24" borderId="0" xfId="0" applyFont="1" applyFill="1" applyBorder="1" applyAlignment="1" applyProtection="1">
      <alignment horizontal="center" vertical="center" wrapText="1"/>
      <protection hidden="1"/>
    </xf>
    <xf numFmtId="0" fontId="21" fillId="24" borderId="75" xfId="0" applyFont="1" applyFill="1" applyBorder="1" applyAlignment="1" applyProtection="1">
      <alignment horizontal="center" vertical="center" wrapText="1"/>
      <protection hidden="1"/>
    </xf>
    <xf numFmtId="0" fontId="21" fillId="24" borderId="76" xfId="0" applyFont="1" applyFill="1" applyBorder="1" applyAlignment="1" applyProtection="1">
      <alignment horizontal="center" vertical="center" wrapText="1"/>
      <protection hidden="1"/>
    </xf>
    <xf numFmtId="0" fontId="21" fillId="24" borderId="22" xfId="0" applyFont="1" applyFill="1" applyBorder="1" applyAlignment="1" applyProtection="1">
      <alignment horizontal="center" vertical="center"/>
      <protection hidden="1"/>
    </xf>
    <xf numFmtId="0" fontId="21" fillId="24" borderId="29" xfId="0" applyFont="1" applyFill="1" applyBorder="1" applyAlignment="1" applyProtection="1">
      <alignment horizontal="center" vertical="center"/>
      <protection hidden="1"/>
    </xf>
    <xf numFmtId="0" fontId="21" fillId="24" borderId="23" xfId="0" applyFont="1" applyFill="1" applyBorder="1" applyAlignment="1" applyProtection="1">
      <alignment horizontal="center" vertical="center" wrapText="1"/>
      <protection hidden="1"/>
    </xf>
    <xf numFmtId="0" fontId="21" fillId="24" borderId="32" xfId="0" applyFont="1" applyFill="1" applyBorder="1" applyAlignment="1" applyProtection="1">
      <alignment horizontal="center" vertical="center" wrapText="1"/>
      <protection hidden="1"/>
    </xf>
    <xf numFmtId="0" fontId="21" fillId="24" borderId="21" xfId="0" applyFont="1" applyFill="1" applyBorder="1" applyAlignment="1" applyProtection="1">
      <alignment horizontal="center"/>
      <protection hidden="1"/>
    </xf>
    <xf numFmtId="0" fontId="21" fillId="24" borderId="22" xfId="0" applyFont="1" applyFill="1" applyBorder="1" applyAlignment="1" applyProtection="1">
      <alignment horizontal="center"/>
      <protection hidden="1"/>
    </xf>
    <xf numFmtId="0" fontId="21" fillId="24" borderId="23" xfId="0" applyFont="1" applyFill="1" applyBorder="1" applyAlignment="1" applyProtection="1">
      <alignment horizontal="center"/>
      <protection hidden="1"/>
    </xf>
    <xf numFmtId="0" fontId="21" fillId="24" borderId="77" xfId="0" applyFont="1" applyFill="1" applyBorder="1" applyAlignment="1" applyProtection="1">
      <alignment horizontal="center"/>
      <protection hidden="1"/>
    </xf>
    <xf numFmtId="0" fontId="21" fillId="24" borderId="78" xfId="0" applyFont="1" applyFill="1" applyBorder="1" applyAlignment="1" applyProtection="1">
      <alignment horizontal="center"/>
      <protection hidden="1"/>
    </xf>
    <xf numFmtId="0" fontId="21" fillId="24" borderId="37" xfId="0" applyFont="1" applyFill="1" applyBorder="1" applyAlignment="1" applyProtection="1">
      <alignment horizontal="center" vertical="center" wrapText="1"/>
      <protection hidden="1"/>
    </xf>
    <xf numFmtId="0" fontId="21" fillId="24" borderId="79" xfId="0" applyFont="1" applyFill="1" applyBorder="1" applyAlignment="1" applyProtection="1">
      <alignment horizontal="center" vertical="center" wrapText="1"/>
      <protection hidden="1"/>
    </xf>
    <xf numFmtId="0" fontId="21" fillId="24" borderId="79" xfId="0" applyFont="1" applyFill="1" applyBorder="1" applyAlignment="1" applyProtection="1">
      <alignment horizontal="center" vertical="center"/>
      <protection hidden="1"/>
    </xf>
    <xf numFmtId="0" fontId="21" fillId="24" borderId="80" xfId="0" applyFont="1" applyFill="1" applyBorder="1" applyAlignment="1" applyProtection="1">
      <alignment horizontal="center" vertical="center" wrapText="1"/>
      <protection hidden="1"/>
    </xf>
    <xf numFmtId="0" fontId="21" fillId="24" borderId="81" xfId="0" applyFont="1" applyFill="1" applyBorder="1" applyAlignment="1" applyProtection="1">
      <alignment horizontal="center"/>
      <protection hidden="1"/>
    </xf>
    <xf numFmtId="0" fontId="21" fillId="24" borderId="82" xfId="0" applyFont="1" applyFill="1" applyBorder="1" applyAlignment="1" applyProtection="1">
      <alignment horizontal="center"/>
      <protection hidden="1"/>
    </xf>
    <xf numFmtId="0" fontId="21" fillId="24" borderId="83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B2:P28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2.375" style="1" customWidth="1"/>
    <col min="2" max="2" width="9.125" style="1" customWidth="1"/>
    <col min="3" max="14" width="9.75390625" style="1" customWidth="1"/>
    <col min="15" max="15" width="11.625" style="1" customWidth="1"/>
    <col min="16" max="16" width="2.125" style="1" customWidth="1"/>
    <col min="17" max="16384" width="9.125" style="1" customWidth="1"/>
  </cols>
  <sheetData>
    <row r="1" ht="7.5" customHeight="1"/>
    <row r="2" spans="2:15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6" ht="30" customHeight="1">
      <c r="B3" s="5"/>
      <c r="D3" s="132" t="s">
        <v>0</v>
      </c>
      <c r="E3" s="132"/>
      <c r="F3" s="132"/>
      <c r="G3" s="132"/>
      <c r="H3" s="132"/>
      <c r="I3" s="132"/>
      <c r="J3" s="132"/>
      <c r="K3" s="132"/>
      <c r="L3" s="132"/>
      <c r="M3" s="132"/>
      <c r="N3" s="6"/>
      <c r="O3" s="7"/>
      <c r="P3" s="8"/>
    </row>
    <row r="4" spans="2:15" ht="12.75" customHeight="1"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2:16" ht="45">
      <c r="B5" s="13"/>
      <c r="D5" s="131" t="s">
        <v>1</v>
      </c>
      <c r="E5" s="131"/>
      <c r="F5" s="131"/>
      <c r="G5" s="131"/>
      <c r="H5" s="131"/>
      <c r="I5" s="131"/>
      <c r="J5" s="131"/>
      <c r="K5" s="131"/>
      <c r="L5" s="131"/>
      <c r="M5" s="131"/>
      <c r="N5" s="14"/>
      <c r="O5" s="15"/>
      <c r="P5" s="16"/>
    </row>
    <row r="6" spans="2:16" ht="26.25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</row>
    <row r="7" spans="2:16" ht="24" customHeight="1">
      <c r="B7" s="17"/>
      <c r="D7" s="21"/>
      <c r="E7" s="21"/>
      <c r="F7" s="21"/>
      <c r="G7" s="21"/>
      <c r="H7" s="21"/>
      <c r="I7" s="22" t="s">
        <v>2</v>
      </c>
      <c r="J7" s="23" t="s">
        <v>3</v>
      </c>
      <c r="K7" s="23"/>
      <c r="L7" s="23"/>
      <c r="M7" s="23"/>
      <c r="N7" s="23"/>
      <c r="O7" s="24"/>
      <c r="P7" s="25"/>
    </row>
    <row r="8" spans="2:16" ht="18" customHeight="1">
      <c r="B8" s="17"/>
      <c r="D8" s="26"/>
      <c r="E8" s="27"/>
      <c r="F8" s="27"/>
      <c r="G8" s="27"/>
      <c r="H8" s="27"/>
      <c r="I8" s="22" t="s">
        <v>4</v>
      </c>
      <c r="J8" s="23" t="s">
        <v>5</v>
      </c>
      <c r="K8" s="23"/>
      <c r="L8" s="23"/>
      <c r="M8" s="23"/>
      <c r="N8" s="23"/>
      <c r="O8" s="24"/>
      <c r="P8" s="25"/>
    </row>
    <row r="9" spans="2:16" ht="18" customHeight="1">
      <c r="B9" s="9"/>
      <c r="C9" s="21"/>
      <c r="D9" s="27"/>
      <c r="E9" s="27"/>
      <c r="F9" s="27"/>
      <c r="G9" s="27"/>
      <c r="H9" s="27"/>
      <c r="I9" s="22" t="s">
        <v>6</v>
      </c>
      <c r="J9" s="23" t="s">
        <v>41</v>
      </c>
      <c r="K9" s="23"/>
      <c r="L9" s="23"/>
      <c r="M9" s="23"/>
      <c r="N9" s="23"/>
      <c r="O9" s="24"/>
      <c r="P9" s="25"/>
    </row>
    <row r="10" spans="2:16" ht="18" customHeight="1">
      <c r="B10" s="9"/>
      <c r="C10" s="21"/>
      <c r="D10" s="27"/>
      <c r="E10" s="27"/>
      <c r="F10" s="27"/>
      <c r="G10" s="27"/>
      <c r="H10" s="27"/>
      <c r="I10" s="22" t="s">
        <v>7</v>
      </c>
      <c r="J10" s="23" t="s">
        <v>8</v>
      </c>
      <c r="K10" s="23"/>
      <c r="L10" s="23"/>
      <c r="M10" s="23"/>
      <c r="N10" s="23"/>
      <c r="O10" s="24"/>
      <c r="P10" s="25"/>
    </row>
    <row r="11" spans="2:16" ht="18" customHeight="1">
      <c r="B11" s="9"/>
      <c r="C11" s="21"/>
      <c r="D11" s="21"/>
      <c r="E11" s="21"/>
      <c r="F11" s="21"/>
      <c r="G11" s="21"/>
      <c r="H11" s="21"/>
      <c r="I11" s="28"/>
      <c r="J11" s="29" t="s">
        <v>9</v>
      </c>
      <c r="K11" s="29"/>
      <c r="L11" s="29"/>
      <c r="M11" s="29"/>
      <c r="N11" s="29"/>
      <c r="O11" s="24"/>
      <c r="P11" s="25"/>
    </row>
    <row r="12" spans="2:15" s="32" customFormat="1" ht="18" customHeight="1">
      <c r="B12" s="30"/>
      <c r="C12" s="27"/>
      <c r="D12" s="27"/>
      <c r="E12" s="27"/>
      <c r="F12" s="27"/>
      <c r="G12" s="27"/>
      <c r="H12" s="27"/>
      <c r="I12" s="28"/>
      <c r="J12" s="29" t="s">
        <v>37</v>
      </c>
      <c r="K12" s="29"/>
      <c r="L12" s="29"/>
      <c r="M12" s="29"/>
      <c r="N12" s="29"/>
      <c r="O12" s="31"/>
    </row>
    <row r="13" spans="2:15" s="32" customFormat="1" ht="18" customHeight="1">
      <c r="B13" s="30"/>
      <c r="J13" s="29"/>
      <c r="K13" s="29"/>
      <c r="L13" s="29"/>
      <c r="M13" s="29"/>
      <c r="N13" s="29"/>
      <c r="O13" s="31"/>
    </row>
    <row r="14" spans="2:15" s="32" customFormat="1" ht="18" customHeight="1">
      <c r="B14" s="30"/>
      <c r="J14" s="29"/>
      <c r="K14" s="29"/>
      <c r="L14" s="29"/>
      <c r="M14" s="29"/>
      <c r="N14" s="29"/>
      <c r="O14" s="31"/>
    </row>
    <row r="15" spans="2:15" s="32" customFormat="1" ht="18" customHeight="1">
      <c r="B15" s="30"/>
      <c r="O15" s="31"/>
    </row>
    <row r="16" spans="2:15" s="32" customFormat="1" ht="18" customHeight="1">
      <c r="B16" s="30"/>
      <c r="C16" s="27"/>
      <c r="O16" s="31"/>
    </row>
    <row r="17" spans="2:15" s="32" customFormat="1" ht="18" customHeight="1">
      <c r="B17" s="30"/>
      <c r="O17" s="31"/>
    </row>
    <row r="18" spans="2:15" s="32" customFormat="1" ht="18" customHeight="1">
      <c r="B18" s="30"/>
      <c r="I18" s="33"/>
      <c r="O18" s="31"/>
    </row>
    <row r="19" spans="2:15" s="32" customFormat="1" ht="18" customHeight="1">
      <c r="B19" s="30"/>
      <c r="C19" s="27"/>
      <c r="I19" s="22" t="s">
        <v>10</v>
      </c>
      <c r="J19" s="23" t="s">
        <v>11</v>
      </c>
      <c r="K19" s="23"/>
      <c r="L19" s="23"/>
      <c r="M19" s="23"/>
      <c r="N19" s="23"/>
      <c r="O19" s="31"/>
    </row>
    <row r="20" spans="2:15" s="32" customFormat="1" ht="18" customHeight="1">
      <c r="B20" s="30"/>
      <c r="C20" s="27"/>
      <c r="I20" s="22" t="s">
        <v>12</v>
      </c>
      <c r="J20" s="29" t="s">
        <v>13</v>
      </c>
      <c r="K20" s="29"/>
      <c r="L20" s="29"/>
      <c r="M20" s="29"/>
      <c r="N20" s="29"/>
      <c r="O20" s="31"/>
    </row>
    <row r="21" spans="2:15" s="32" customFormat="1" ht="18" customHeight="1">
      <c r="B21" s="30"/>
      <c r="C21" s="27"/>
      <c r="I21" s="28"/>
      <c r="J21" s="29"/>
      <c r="K21" s="29"/>
      <c r="L21" s="29"/>
      <c r="M21" s="29"/>
      <c r="N21" s="29"/>
      <c r="O21" s="31"/>
    </row>
    <row r="22" spans="2:15" s="32" customFormat="1" ht="18" customHeight="1">
      <c r="B22" s="30"/>
      <c r="C22" s="27"/>
      <c r="I22" s="28"/>
      <c r="J22" s="29"/>
      <c r="K22" s="23"/>
      <c r="L22" s="23"/>
      <c r="M22" s="23"/>
      <c r="N22" s="23"/>
      <c r="O22" s="31"/>
    </row>
    <row r="23" spans="2:15" s="32" customFormat="1" ht="18" customHeight="1">
      <c r="B23" s="30"/>
      <c r="C23" s="27"/>
      <c r="I23" s="22" t="s">
        <v>14</v>
      </c>
      <c r="J23" s="23" t="s">
        <v>15</v>
      </c>
      <c r="K23" s="29"/>
      <c r="L23" s="29"/>
      <c r="M23" s="29"/>
      <c r="N23" s="29"/>
      <c r="O23" s="31"/>
    </row>
    <row r="24" spans="2:15" s="32" customFormat="1" ht="18" customHeight="1">
      <c r="B24" s="30"/>
      <c r="C24" s="27"/>
      <c r="I24" s="22" t="s">
        <v>16</v>
      </c>
      <c r="J24" s="23" t="s">
        <v>17</v>
      </c>
      <c r="K24" s="29"/>
      <c r="L24" s="29"/>
      <c r="M24" s="29"/>
      <c r="N24" s="29"/>
      <c r="O24" s="31"/>
    </row>
    <row r="25" spans="2:15" s="32" customFormat="1" ht="18" customHeight="1">
      <c r="B25" s="30"/>
      <c r="C25" s="27"/>
      <c r="O25" s="31"/>
    </row>
    <row r="26" spans="2:15" s="32" customFormat="1" ht="18" customHeight="1">
      <c r="B26" s="30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31"/>
    </row>
    <row r="27" spans="2:15" s="32" customFormat="1" ht="18" customHeight="1">
      <c r="B27" s="30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31"/>
    </row>
    <row r="28" spans="2:15" s="32" customFormat="1" ht="18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</row>
  </sheetData>
  <sheetProtection/>
  <mergeCells count="2">
    <mergeCell ref="D5:M5"/>
    <mergeCell ref="D3:M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2:Q68"/>
  <sheetViews>
    <sheetView tabSelected="1" zoomScalePageLayoutView="0" workbookViewId="0" topLeftCell="A7">
      <selection activeCell="G31" sqref="G3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8.75390625" style="38" customWidth="1"/>
    <col min="4" max="4" width="8.125" style="38" hidden="1" customWidth="1"/>
    <col min="5" max="5" width="9.00390625" style="38" hidden="1" customWidth="1"/>
    <col min="6" max="6" width="18.75390625" style="38" customWidth="1"/>
    <col min="7" max="7" width="25.75390625" style="38" customWidth="1"/>
    <col min="8" max="11" width="7.75390625" style="38" customWidth="1"/>
    <col min="12" max="15" width="7.75390625" style="38" hidden="1" customWidth="1"/>
    <col min="16" max="16" width="9.125" style="38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«Кубок Пермского края»</v>
      </c>
      <c r="C2" s="40"/>
      <c r="D2" s="40"/>
      <c r="E2" s="40"/>
      <c r="F2" s="40"/>
      <c r="H2" s="41"/>
      <c r="J2" s="42"/>
      <c r="K2" s="42"/>
      <c r="L2" s="42"/>
      <c r="M2" s="42"/>
      <c r="N2" s="42"/>
      <c r="O2" s="42"/>
      <c r="P2" s="42"/>
      <c r="Q2" s="42"/>
    </row>
    <row r="3" spans="2:7" ht="15.75" thickBot="1">
      <c r="B3" s="43" t="s">
        <v>37</v>
      </c>
      <c r="G3" s="44"/>
    </row>
    <row r="4" spans="2:16" s="37" customFormat="1" ht="12.75">
      <c r="B4" s="45" t="s">
        <v>82</v>
      </c>
      <c r="G4" s="46"/>
      <c r="H4" s="47" t="s">
        <v>19</v>
      </c>
      <c r="I4" s="48">
        <v>162</v>
      </c>
      <c r="J4" s="48" t="s">
        <v>20</v>
      </c>
      <c r="K4" s="49">
        <v>43</v>
      </c>
      <c r="L4" s="47" t="s">
        <v>19</v>
      </c>
      <c r="M4" s="48">
        <v>158</v>
      </c>
      <c r="N4" s="48" t="s">
        <v>20</v>
      </c>
      <c r="O4" s="49">
        <v>40</v>
      </c>
      <c r="P4" s="50"/>
    </row>
    <row r="5" spans="7:16" s="37" customFormat="1" ht="13.5" thickBot="1">
      <c r="G5" s="44"/>
      <c r="H5" s="51" t="s">
        <v>21</v>
      </c>
      <c r="I5" s="52">
        <v>3.8</v>
      </c>
      <c r="J5" s="52" t="s">
        <v>22</v>
      </c>
      <c r="K5" s="53">
        <v>65</v>
      </c>
      <c r="L5" s="51" t="s">
        <v>21</v>
      </c>
      <c r="M5" s="54">
        <v>4</v>
      </c>
      <c r="N5" s="52" t="s">
        <v>22</v>
      </c>
      <c r="O5" s="55">
        <v>60</v>
      </c>
      <c r="P5" s="50"/>
    </row>
    <row r="6" spans="2:17" ht="13.5" customHeight="1">
      <c r="B6" s="135" t="s">
        <v>23</v>
      </c>
      <c r="C6" s="141" t="s">
        <v>38</v>
      </c>
      <c r="D6" s="150" t="s">
        <v>39</v>
      </c>
      <c r="E6" s="150" t="s">
        <v>40</v>
      </c>
      <c r="F6" s="141" t="s">
        <v>24</v>
      </c>
      <c r="G6" s="143" t="s">
        <v>26</v>
      </c>
      <c r="H6" s="148" t="s">
        <v>27</v>
      </c>
      <c r="I6" s="146"/>
      <c r="J6" s="146"/>
      <c r="K6" s="149"/>
      <c r="L6" s="154" t="s">
        <v>28</v>
      </c>
      <c r="M6" s="155"/>
      <c r="N6" s="155"/>
      <c r="O6" s="156"/>
      <c r="P6" s="133" t="s">
        <v>29</v>
      </c>
      <c r="Q6" s="133" t="s">
        <v>31</v>
      </c>
    </row>
    <row r="7" spans="2:17" ht="34.5" thickBot="1">
      <c r="B7" s="136"/>
      <c r="C7" s="142"/>
      <c r="D7" s="152"/>
      <c r="E7" s="152"/>
      <c r="F7" s="142"/>
      <c r="G7" s="144"/>
      <c r="H7" s="56" t="s">
        <v>32</v>
      </c>
      <c r="I7" s="57" t="s">
        <v>33</v>
      </c>
      <c r="J7" s="57" t="s">
        <v>34</v>
      </c>
      <c r="K7" s="58" t="s">
        <v>35</v>
      </c>
      <c r="L7" s="59" t="s">
        <v>32</v>
      </c>
      <c r="M7" s="57" t="s">
        <v>33</v>
      </c>
      <c r="N7" s="57" t="s">
        <v>34</v>
      </c>
      <c r="O7" s="60" t="s">
        <v>35</v>
      </c>
      <c r="P7" s="153"/>
      <c r="Q7" s="134"/>
    </row>
    <row r="8" spans="2:17" ht="12.75">
      <c r="B8" s="61">
        <v>9005</v>
      </c>
      <c r="C8" s="62" t="s">
        <v>83</v>
      </c>
      <c r="D8" s="86">
        <v>1</v>
      </c>
      <c r="E8" s="86">
        <v>6507</v>
      </c>
      <c r="F8" s="62" t="s">
        <v>49</v>
      </c>
      <c r="G8" s="63" t="s">
        <v>50</v>
      </c>
      <c r="H8" s="64">
        <v>5</v>
      </c>
      <c r="I8" s="65">
        <v>35.15</v>
      </c>
      <c r="J8" s="66">
        <f aca="true" t="shared" si="0" ref="J8:J39">IF(OR(I8="снят",I8="н/я",I8&gt;K$5),120,IF(I8&gt;K$4,I8-K$4,0))</f>
        <v>0</v>
      </c>
      <c r="K8" s="67">
        <f aca="true" t="shared" si="1" ref="K8:K39">IF(J8=120,120,H8+J8)</f>
        <v>5</v>
      </c>
      <c r="L8" s="68">
        <v>0</v>
      </c>
      <c r="M8" s="87">
        <v>0</v>
      </c>
      <c r="N8" s="69">
        <f aca="true" t="shared" si="2" ref="N8:N39">IF(OR(M8="снят",M8="н/я",M8&gt;O$5),100,IF(M8&gt;O$4,M8-O$4,0))</f>
        <v>0</v>
      </c>
      <c r="O8" s="70">
        <f aca="true" t="shared" si="3" ref="O8:O39">IF(N8=100,100,L8+N8)</f>
        <v>0</v>
      </c>
      <c r="P8" s="71">
        <f>SUM(K8:K10,O8:O10)</f>
        <v>15</v>
      </c>
      <c r="Q8" s="73">
        <v>1</v>
      </c>
    </row>
    <row r="9" spans="2:17" ht="12.75">
      <c r="B9" s="61"/>
      <c r="C9" s="62"/>
      <c r="D9" s="86">
        <v>2</v>
      </c>
      <c r="E9" s="86">
        <v>6509</v>
      </c>
      <c r="F9" s="62" t="s">
        <v>47</v>
      </c>
      <c r="G9" s="63" t="s">
        <v>48</v>
      </c>
      <c r="H9" s="74">
        <v>5</v>
      </c>
      <c r="I9" s="75">
        <v>32.5</v>
      </c>
      <c r="J9" s="69">
        <f t="shared" si="0"/>
        <v>0</v>
      </c>
      <c r="K9" s="70">
        <f t="shared" si="1"/>
        <v>5</v>
      </c>
      <c r="L9" s="76">
        <v>0</v>
      </c>
      <c r="M9" s="69">
        <v>0</v>
      </c>
      <c r="N9" s="69">
        <f t="shared" si="2"/>
        <v>0</v>
      </c>
      <c r="O9" s="70">
        <f t="shared" si="3"/>
        <v>0</v>
      </c>
      <c r="P9" s="88"/>
      <c r="Q9" s="89"/>
    </row>
    <row r="10" spans="2:17" ht="12.75">
      <c r="B10" s="90"/>
      <c r="C10" s="91"/>
      <c r="D10" s="92">
        <v>3</v>
      </c>
      <c r="E10" s="92">
        <v>5509</v>
      </c>
      <c r="F10" s="91" t="s">
        <v>73</v>
      </c>
      <c r="G10" s="93" t="s">
        <v>84</v>
      </c>
      <c r="H10" s="94">
        <v>5</v>
      </c>
      <c r="I10" s="95">
        <v>35.48</v>
      </c>
      <c r="J10" s="96">
        <f t="shared" si="0"/>
        <v>0</v>
      </c>
      <c r="K10" s="97">
        <f t="shared" si="1"/>
        <v>5</v>
      </c>
      <c r="L10" s="98">
        <v>0</v>
      </c>
      <c r="M10" s="96">
        <v>0</v>
      </c>
      <c r="N10" s="66">
        <f t="shared" si="2"/>
        <v>0</v>
      </c>
      <c r="O10" s="67">
        <f t="shared" si="3"/>
        <v>0</v>
      </c>
      <c r="P10" s="99"/>
      <c r="Q10" s="100"/>
    </row>
    <row r="11" spans="2:17" ht="12.75">
      <c r="B11" s="101">
        <v>9001</v>
      </c>
      <c r="C11" s="102" t="s">
        <v>85</v>
      </c>
      <c r="D11" s="103">
        <v>1</v>
      </c>
      <c r="E11" s="103">
        <v>6512</v>
      </c>
      <c r="F11" s="102" t="s">
        <v>61</v>
      </c>
      <c r="G11" s="104" t="s">
        <v>62</v>
      </c>
      <c r="H11" s="105">
        <v>15</v>
      </c>
      <c r="I11" s="106">
        <v>43.37</v>
      </c>
      <c r="J11" s="107">
        <f t="shared" si="0"/>
        <v>0.36999999999999744</v>
      </c>
      <c r="K11" s="108">
        <f t="shared" si="1"/>
        <v>15.369999999999997</v>
      </c>
      <c r="L11" s="109">
        <v>0</v>
      </c>
      <c r="M11" s="107">
        <v>0</v>
      </c>
      <c r="N11" s="107">
        <f t="shared" si="2"/>
        <v>0</v>
      </c>
      <c r="O11" s="108">
        <f t="shared" si="3"/>
        <v>0</v>
      </c>
      <c r="P11" s="110">
        <f>SUM(K11:K13,O11:O13)</f>
        <v>32.51</v>
      </c>
      <c r="Q11" s="111">
        <f>Q8+1</f>
        <v>2</v>
      </c>
    </row>
    <row r="12" spans="2:17" ht="12.75">
      <c r="B12" s="61"/>
      <c r="C12" s="62"/>
      <c r="D12" s="86">
        <v>2</v>
      </c>
      <c r="E12" s="86">
        <v>6513</v>
      </c>
      <c r="F12" s="62" t="s">
        <v>53</v>
      </c>
      <c r="G12" s="63" t="s">
        <v>54</v>
      </c>
      <c r="H12" s="112">
        <v>5</v>
      </c>
      <c r="I12" s="113">
        <v>44.56</v>
      </c>
      <c r="J12" s="114">
        <f t="shared" si="0"/>
        <v>1.5600000000000023</v>
      </c>
      <c r="K12" s="115">
        <f t="shared" si="1"/>
        <v>6.560000000000002</v>
      </c>
      <c r="L12" s="116">
        <v>0</v>
      </c>
      <c r="M12" s="114">
        <v>0</v>
      </c>
      <c r="N12" s="69">
        <f t="shared" si="2"/>
        <v>0</v>
      </c>
      <c r="O12" s="70">
        <f t="shared" si="3"/>
        <v>0</v>
      </c>
      <c r="P12" s="88"/>
      <c r="Q12" s="78"/>
    </row>
    <row r="13" spans="2:17" ht="12.75">
      <c r="B13" s="117"/>
      <c r="C13" s="118"/>
      <c r="D13" s="119">
        <v>3</v>
      </c>
      <c r="E13" s="119">
        <v>4008</v>
      </c>
      <c r="F13" s="118" t="s">
        <v>86</v>
      </c>
      <c r="G13" s="120" t="s">
        <v>87</v>
      </c>
      <c r="H13" s="121">
        <v>10</v>
      </c>
      <c r="I13" s="122">
        <v>43.58</v>
      </c>
      <c r="J13" s="123">
        <f t="shared" si="0"/>
        <v>0.5799999999999983</v>
      </c>
      <c r="K13" s="124">
        <f t="shared" si="1"/>
        <v>10.579999999999998</v>
      </c>
      <c r="L13" s="125">
        <v>0</v>
      </c>
      <c r="M13" s="123">
        <v>0</v>
      </c>
      <c r="N13" s="126">
        <f t="shared" si="2"/>
        <v>0</v>
      </c>
      <c r="O13" s="127">
        <f t="shared" si="3"/>
        <v>0</v>
      </c>
      <c r="P13" s="128"/>
      <c r="Q13" s="129"/>
    </row>
    <row r="14" spans="2:17" ht="12.75">
      <c r="B14" s="61">
        <v>9016</v>
      </c>
      <c r="C14" s="62" t="s">
        <v>88</v>
      </c>
      <c r="D14" s="86">
        <v>1</v>
      </c>
      <c r="E14" s="86">
        <v>4011</v>
      </c>
      <c r="F14" s="62" t="s">
        <v>89</v>
      </c>
      <c r="G14" s="63" t="s">
        <v>90</v>
      </c>
      <c r="H14" s="112">
        <v>20</v>
      </c>
      <c r="I14" s="113">
        <v>59.52</v>
      </c>
      <c r="J14" s="114">
        <f t="shared" si="0"/>
        <v>16.520000000000003</v>
      </c>
      <c r="K14" s="115">
        <f t="shared" si="1"/>
        <v>36.52</v>
      </c>
      <c r="L14" s="116">
        <v>0</v>
      </c>
      <c r="M14" s="114">
        <v>0</v>
      </c>
      <c r="N14" s="114">
        <f t="shared" si="2"/>
        <v>0</v>
      </c>
      <c r="O14" s="115">
        <f t="shared" si="3"/>
        <v>0</v>
      </c>
      <c r="P14" s="88">
        <f>SUM(K14:K16,O14:O16)</f>
        <v>64.88</v>
      </c>
      <c r="Q14" s="89">
        <f>Q11+1</f>
        <v>3</v>
      </c>
    </row>
    <row r="15" spans="2:17" ht="12.75">
      <c r="B15" s="61"/>
      <c r="C15" s="62"/>
      <c r="D15" s="86">
        <v>2</v>
      </c>
      <c r="E15" s="86">
        <v>3012</v>
      </c>
      <c r="F15" s="62" t="s">
        <v>91</v>
      </c>
      <c r="G15" s="63" t="s">
        <v>92</v>
      </c>
      <c r="H15" s="112">
        <v>5</v>
      </c>
      <c r="I15" s="113">
        <v>51.76</v>
      </c>
      <c r="J15" s="114">
        <f t="shared" si="0"/>
        <v>8.759999999999998</v>
      </c>
      <c r="K15" s="115">
        <f t="shared" si="1"/>
        <v>13.759999999999998</v>
      </c>
      <c r="L15" s="116">
        <v>0</v>
      </c>
      <c r="M15" s="114">
        <v>0</v>
      </c>
      <c r="N15" s="69">
        <f t="shared" si="2"/>
        <v>0</v>
      </c>
      <c r="O15" s="70">
        <f t="shared" si="3"/>
        <v>0</v>
      </c>
      <c r="P15" s="88"/>
      <c r="Q15" s="78"/>
    </row>
    <row r="16" spans="2:17" ht="12.75">
      <c r="B16" s="90"/>
      <c r="C16" s="91"/>
      <c r="D16" s="92">
        <v>3</v>
      </c>
      <c r="E16" s="92">
        <v>3013</v>
      </c>
      <c r="F16" s="91" t="s">
        <v>93</v>
      </c>
      <c r="G16" s="93" t="s">
        <v>94</v>
      </c>
      <c r="H16" s="94">
        <v>5</v>
      </c>
      <c r="I16" s="95">
        <v>52.6</v>
      </c>
      <c r="J16" s="96">
        <f t="shared" si="0"/>
        <v>9.600000000000001</v>
      </c>
      <c r="K16" s="97">
        <f t="shared" si="1"/>
        <v>14.600000000000001</v>
      </c>
      <c r="L16" s="98">
        <v>0</v>
      </c>
      <c r="M16" s="96">
        <v>0</v>
      </c>
      <c r="N16" s="66">
        <f t="shared" si="2"/>
        <v>0</v>
      </c>
      <c r="O16" s="67">
        <f t="shared" si="3"/>
        <v>0</v>
      </c>
      <c r="P16" s="99"/>
      <c r="Q16" s="130"/>
    </row>
    <row r="17" spans="2:17" ht="12.75">
      <c r="B17" s="101">
        <v>9006</v>
      </c>
      <c r="C17" s="102" t="s">
        <v>95</v>
      </c>
      <c r="D17" s="103">
        <v>1</v>
      </c>
      <c r="E17" s="103">
        <v>5514</v>
      </c>
      <c r="F17" s="102" t="s">
        <v>96</v>
      </c>
      <c r="G17" s="104" t="s">
        <v>97</v>
      </c>
      <c r="H17" s="105">
        <v>0</v>
      </c>
      <c r="I17" s="106" t="s">
        <v>67</v>
      </c>
      <c r="J17" s="107">
        <f t="shared" si="0"/>
        <v>120</v>
      </c>
      <c r="K17" s="108">
        <f t="shared" si="1"/>
        <v>120</v>
      </c>
      <c r="L17" s="109">
        <v>0</v>
      </c>
      <c r="M17" s="107">
        <v>0</v>
      </c>
      <c r="N17" s="107">
        <f t="shared" si="2"/>
        <v>0</v>
      </c>
      <c r="O17" s="108">
        <f t="shared" si="3"/>
        <v>0</v>
      </c>
      <c r="P17" s="110">
        <f>SUM(K17:K19,O17:O19)</f>
        <v>125</v>
      </c>
      <c r="Q17" s="111">
        <f>Q14+1</f>
        <v>4</v>
      </c>
    </row>
    <row r="18" spans="2:17" ht="12.75">
      <c r="B18" s="61"/>
      <c r="C18" s="62"/>
      <c r="D18" s="86">
        <v>2</v>
      </c>
      <c r="E18" s="86">
        <v>5511</v>
      </c>
      <c r="F18" s="62" t="s">
        <v>98</v>
      </c>
      <c r="G18" s="63" t="s">
        <v>99</v>
      </c>
      <c r="H18" s="112">
        <v>5</v>
      </c>
      <c r="I18" s="113">
        <v>40.56</v>
      </c>
      <c r="J18" s="114">
        <f t="shared" si="0"/>
        <v>0</v>
      </c>
      <c r="K18" s="115">
        <f t="shared" si="1"/>
        <v>5</v>
      </c>
      <c r="L18" s="116">
        <v>0</v>
      </c>
      <c r="M18" s="114">
        <v>0</v>
      </c>
      <c r="N18" s="69">
        <f t="shared" si="2"/>
        <v>0</v>
      </c>
      <c r="O18" s="70">
        <f t="shared" si="3"/>
        <v>0</v>
      </c>
      <c r="P18" s="88"/>
      <c r="Q18" s="78"/>
    </row>
    <row r="19" spans="2:17" ht="12.75">
      <c r="B19" s="117"/>
      <c r="C19" s="118"/>
      <c r="D19" s="119">
        <v>3</v>
      </c>
      <c r="E19" s="119">
        <v>4019</v>
      </c>
      <c r="F19" s="118" t="s">
        <v>96</v>
      </c>
      <c r="G19" s="120" t="s">
        <v>100</v>
      </c>
      <c r="H19" s="121">
        <v>0</v>
      </c>
      <c r="I19" s="122">
        <v>38.86</v>
      </c>
      <c r="J19" s="123">
        <f t="shared" si="0"/>
        <v>0</v>
      </c>
      <c r="K19" s="124">
        <f t="shared" si="1"/>
        <v>0</v>
      </c>
      <c r="L19" s="125">
        <v>0</v>
      </c>
      <c r="M19" s="123">
        <v>0</v>
      </c>
      <c r="N19" s="126">
        <f t="shared" si="2"/>
        <v>0</v>
      </c>
      <c r="O19" s="127">
        <f t="shared" si="3"/>
        <v>0</v>
      </c>
      <c r="P19" s="128"/>
      <c r="Q19" s="129"/>
    </row>
    <row r="20" spans="2:17" ht="12.75">
      <c r="B20" s="61">
        <v>9017</v>
      </c>
      <c r="C20" s="62" t="s">
        <v>101</v>
      </c>
      <c r="D20" s="86">
        <v>1</v>
      </c>
      <c r="E20" s="86">
        <v>4001</v>
      </c>
      <c r="F20" s="62" t="s">
        <v>102</v>
      </c>
      <c r="G20" s="63" t="s">
        <v>103</v>
      </c>
      <c r="H20" s="112">
        <v>5</v>
      </c>
      <c r="I20" s="113">
        <v>42.9</v>
      </c>
      <c r="J20" s="114">
        <f t="shared" si="0"/>
        <v>0</v>
      </c>
      <c r="K20" s="115">
        <f t="shared" si="1"/>
        <v>5</v>
      </c>
      <c r="L20" s="116">
        <v>0</v>
      </c>
      <c r="M20" s="114">
        <v>0</v>
      </c>
      <c r="N20" s="114">
        <f t="shared" si="2"/>
        <v>0</v>
      </c>
      <c r="O20" s="115">
        <f t="shared" si="3"/>
        <v>0</v>
      </c>
      <c r="P20" s="88">
        <f>SUM(K20:K22,O20:O22)</f>
        <v>125</v>
      </c>
      <c r="Q20" s="89">
        <f>Q17+1</f>
        <v>5</v>
      </c>
    </row>
    <row r="21" spans="2:17" ht="12.75">
      <c r="B21" s="61"/>
      <c r="C21" s="62"/>
      <c r="D21" s="86">
        <v>2</v>
      </c>
      <c r="E21" s="86">
        <v>4003</v>
      </c>
      <c r="F21" s="62" t="s">
        <v>104</v>
      </c>
      <c r="G21" s="63" t="s">
        <v>105</v>
      </c>
      <c r="H21" s="112">
        <v>0</v>
      </c>
      <c r="I21" s="113">
        <v>38.02</v>
      </c>
      <c r="J21" s="114">
        <f t="shared" si="0"/>
        <v>0</v>
      </c>
      <c r="K21" s="115">
        <f t="shared" si="1"/>
        <v>0</v>
      </c>
      <c r="L21" s="116">
        <v>0</v>
      </c>
      <c r="M21" s="114">
        <v>0</v>
      </c>
      <c r="N21" s="69">
        <f t="shared" si="2"/>
        <v>0</v>
      </c>
      <c r="O21" s="70">
        <f t="shared" si="3"/>
        <v>0</v>
      </c>
      <c r="P21" s="88"/>
      <c r="Q21" s="78"/>
    </row>
    <row r="22" spans="2:17" ht="12.75">
      <c r="B22" s="90"/>
      <c r="C22" s="91"/>
      <c r="D22" s="92">
        <v>3</v>
      </c>
      <c r="E22" s="92">
        <v>4010</v>
      </c>
      <c r="F22" s="91" t="s">
        <v>106</v>
      </c>
      <c r="G22" s="93" t="s">
        <v>107</v>
      </c>
      <c r="H22" s="94">
        <v>0</v>
      </c>
      <c r="I22" s="95" t="s">
        <v>67</v>
      </c>
      <c r="J22" s="96">
        <f t="shared" si="0"/>
        <v>120</v>
      </c>
      <c r="K22" s="97">
        <f t="shared" si="1"/>
        <v>120</v>
      </c>
      <c r="L22" s="98">
        <v>0</v>
      </c>
      <c r="M22" s="96">
        <v>0</v>
      </c>
      <c r="N22" s="66">
        <f t="shared" si="2"/>
        <v>0</v>
      </c>
      <c r="O22" s="67">
        <f t="shared" si="3"/>
        <v>0</v>
      </c>
      <c r="P22" s="99"/>
      <c r="Q22" s="130"/>
    </row>
    <row r="23" spans="2:17" ht="12.75">
      <c r="B23" s="101">
        <v>9018</v>
      </c>
      <c r="C23" s="102" t="s">
        <v>108</v>
      </c>
      <c r="D23" s="103">
        <v>1</v>
      </c>
      <c r="E23" s="103">
        <v>4007</v>
      </c>
      <c r="F23" s="102" t="s">
        <v>109</v>
      </c>
      <c r="G23" s="104" t="s">
        <v>110</v>
      </c>
      <c r="H23" s="105">
        <v>0</v>
      </c>
      <c r="I23" s="106">
        <v>42.56</v>
      </c>
      <c r="J23" s="107">
        <f t="shared" si="0"/>
        <v>0</v>
      </c>
      <c r="K23" s="108">
        <f t="shared" si="1"/>
        <v>0</v>
      </c>
      <c r="L23" s="109">
        <v>0</v>
      </c>
      <c r="M23" s="107">
        <v>0</v>
      </c>
      <c r="N23" s="107">
        <f t="shared" si="2"/>
        <v>0</v>
      </c>
      <c r="O23" s="108">
        <f t="shared" si="3"/>
        <v>0</v>
      </c>
      <c r="P23" s="110">
        <f>SUM(K23:K25,O23:O25)</f>
        <v>125.50999999999999</v>
      </c>
      <c r="Q23" s="111">
        <f>Q20+1</f>
        <v>6</v>
      </c>
    </row>
    <row r="24" spans="2:17" ht="12.75">
      <c r="B24" s="61"/>
      <c r="C24" s="62"/>
      <c r="D24" s="86">
        <v>2</v>
      </c>
      <c r="E24" s="86">
        <v>3004</v>
      </c>
      <c r="F24" s="62" t="s">
        <v>102</v>
      </c>
      <c r="G24" s="63" t="s">
        <v>111</v>
      </c>
      <c r="H24" s="112">
        <v>5</v>
      </c>
      <c r="I24" s="113">
        <v>43.51</v>
      </c>
      <c r="J24" s="114">
        <f t="shared" si="0"/>
        <v>0.509999999999998</v>
      </c>
      <c r="K24" s="115">
        <f t="shared" si="1"/>
        <v>5.509999999999998</v>
      </c>
      <c r="L24" s="116">
        <v>0</v>
      </c>
      <c r="M24" s="114">
        <v>0</v>
      </c>
      <c r="N24" s="69">
        <f t="shared" si="2"/>
        <v>0</v>
      </c>
      <c r="O24" s="70">
        <f t="shared" si="3"/>
        <v>0</v>
      </c>
      <c r="P24" s="88"/>
      <c r="Q24" s="78"/>
    </row>
    <row r="25" spans="2:17" ht="12.75">
      <c r="B25" s="117"/>
      <c r="C25" s="118"/>
      <c r="D25" s="119">
        <v>3</v>
      </c>
      <c r="E25" s="119">
        <v>5505</v>
      </c>
      <c r="F25" s="118" t="s">
        <v>93</v>
      </c>
      <c r="G25" s="120" t="s">
        <v>112</v>
      </c>
      <c r="H25" s="121">
        <v>0</v>
      </c>
      <c r="I25" s="122" t="s">
        <v>67</v>
      </c>
      <c r="J25" s="123">
        <f t="shared" si="0"/>
        <v>120</v>
      </c>
      <c r="K25" s="124">
        <f t="shared" si="1"/>
        <v>120</v>
      </c>
      <c r="L25" s="125">
        <v>0</v>
      </c>
      <c r="M25" s="123">
        <v>0</v>
      </c>
      <c r="N25" s="126">
        <f t="shared" si="2"/>
        <v>0</v>
      </c>
      <c r="O25" s="127">
        <f t="shared" si="3"/>
        <v>0</v>
      </c>
      <c r="P25" s="128"/>
      <c r="Q25" s="129"/>
    </row>
    <row r="26" spans="2:17" ht="12.75">
      <c r="B26" s="61">
        <v>9007</v>
      </c>
      <c r="C26" s="62" t="s">
        <v>113</v>
      </c>
      <c r="D26" s="86">
        <v>1</v>
      </c>
      <c r="E26" s="86">
        <v>4013</v>
      </c>
      <c r="F26" s="62" t="s">
        <v>49</v>
      </c>
      <c r="G26" s="63" t="s">
        <v>114</v>
      </c>
      <c r="H26" s="112">
        <v>0</v>
      </c>
      <c r="I26" s="113" t="s">
        <v>67</v>
      </c>
      <c r="J26" s="114">
        <f t="shared" si="0"/>
        <v>120</v>
      </c>
      <c r="K26" s="115">
        <f t="shared" si="1"/>
        <v>120</v>
      </c>
      <c r="L26" s="116">
        <v>0</v>
      </c>
      <c r="M26" s="114">
        <v>0</v>
      </c>
      <c r="N26" s="114">
        <f t="shared" si="2"/>
        <v>0</v>
      </c>
      <c r="O26" s="115">
        <f t="shared" si="3"/>
        <v>0</v>
      </c>
      <c r="P26" s="88">
        <f>SUM(K26:K28,O26:O28)</f>
        <v>130.55</v>
      </c>
      <c r="Q26" s="89">
        <f>Q23+1</f>
        <v>7</v>
      </c>
    </row>
    <row r="27" spans="2:17" ht="12.75">
      <c r="B27" s="61"/>
      <c r="C27" s="62"/>
      <c r="D27" s="86">
        <v>2</v>
      </c>
      <c r="E27" s="86">
        <v>4014</v>
      </c>
      <c r="F27" s="62" t="s">
        <v>51</v>
      </c>
      <c r="G27" s="63" t="s">
        <v>115</v>
      </c>
      <c r="H27" s="112">
        <v>10</v>
      </c>
      <c r="I27" s="113">
        <v>43.55</v>
      </c>
      <c r="J27" s="114">
        <f t="shared" si="0"/>
        <v>0.5499999999999972</v>
      </c>
      <c r="K27" s="115">
        <f t="shared" si="1"/>
        <v>10.549999999999997</v>
      </c>
      <c r="L27" s="116">
        <v>0</v>
      </c>
      <c r="M27" s="114">
        <v>0</v>
      </c>
      <c r="N27" s="69">
        <f t="shared" si="2"/>
        <v>0</v>
      </c>
      <c r="O27" s="70">
        <f t="shared" si="3"/>
        <v>0</v>
      </c>
      <c r="P27" s="88"/>
      <c r="Q27" s="78"/>
    </row>
    <row r="28" spans="2:17" ht="12.75">
      <c r="B28" s="90"/>
      <c r="C28" s="91"/>
      <c r="D28" s="92">
        <v>3</v>
      </c>
      <c r="E28" s="92">
        <v>3009</v>
      </c>
      <c r="F28" s="91" t="s">
        <v>63</v>
      </c>
      <c r="G28" s="93" t="s">
        <v>116</v>
      </c>
      <c r="H28" s="94">
        <v>0</v>
      </c>
      <c r="I28" s="95">
        <v>38.46</v>
      </c>
      <c r="J28" s="96">
        <f t="shared" si="0"/>
        <v>0</v>
      </c>
      <c r="K28" s="97">
        <f t="shared" si="1"/>
        <v>0</v>
      </c>
      <c r="L28" s="98">
        <v>0</v>
      </c>
      <c r="M28" s="96">
        <v>0</v>
      </c>
      <c r="N28" s="66">
        <f t="shared" si="2"/>
        <v>0</v>
      </c>
      <c r="O28" s="67">
        <f t="shared" si="3"/>
        <v>0</v>
      </c>
      <c r="P28" s="99"/>
      <c r="Q28" s="130"/>
    </row>
    <row r="29" spans="2:17" ht="12.75">
      <c r="B29" s="101">
        <v>9009</v>
      </c>
      <c r="C29" s="102" t="s">
        <v>117</v>
      </c>
      <c r="D29" s="103">
        <v>1</v>
      </c>
      <c r="E29" s="103">
        <v>6506</v>
      </c>
      <c r="F29" s="102" t="s">
        <v>71</v>
      </c>
      <c r="G29" s="104" t="s">
        <v>72</v>
      </c>
      <c r="H29" s="105">
        <v>0</v>
      </c>
      <c r="I29" s="106" t="s">
        <v>67</v>
      </c>
      <c r="J29" s="107">
        <f t="shared" si="0"/>
        <v>120</v>
      </c>
      <c r="K29" s="108">
        <f t="shared" si="1"/>
        <v>120</v>
      </c>
      <c r="L29" s="109">
        <v>0</v>
      </c>
      <c r="M29" s="107">
        <v>0</v>
      </c>
      <c r="N29" s="107">
        <f t="shared" si="2"/>
        <v>0</v>
      </c>
      <c r="O29" s="108">
        <f t="shared" si="3"/>
        <v>0</v>
      </c>
      <c r="P29" s="110">
        <f>SUM(K29:K31,O29:O31)</f>
        <v>145</v>
      </c>
      <c r="Q29" s="111">
        <f>Q26+1</f>
        <v>8</v>
      </c>
    </row>
    <row r="30" spans="2:17" ht="12.75">
      <c r="B30" s="61"/>
      <c r="C30" s="62"/>
      <c r="D30" s="86">
        <v>2</v>
      </c>
      <c r="E30" s="86">
        <v>6515</v>
      </c>
      <c r="F30" s="62" t="s">
        <v>51</v>
      </c>
      <c r="G30" s="63" t="s">
        <v>52</v>
      </c>
      <c r="H30" s="112">
        <v>5</v>
      </c>
      <c r="I30" s="113">
        <v>39.18</v>
      </c>
      <c r="J30" s="114">
        <f t="shared" si="0"/>
        <v>0</v>
      </c>
      <c r="K30" s="115">
        <f t="shared" si="1"/>
        <v>5</v>
      </c>
      <c r="L30" s="116">
        <v>0</v>
      </c>
      <c r="M30" s="114">
        <v>0</v>
      </c>
      <c r="N30" s="69">
        <f t="shared" si="2"/>
        <v>0</v>
      </c>
      <c r="O30" s="70">
        <f t="shared" si="3"/>
        <v>0</v>
      </c>
      <c r="P30" s="88"/>
      <c r="Q30" s="78"/>
    </row>
    <row r="31" spans="2:17" ht="12.75">
      <c r="B31" s="117"/>
      <c r="C31" s="118"/>
      <c r="D31" s="119">
        <v>3</v>
      </c>
      <c r="E31" s="119">
        <v>6508</v>
      </c>
      <c r="F31" s="118" t="s">
        <v>63</v>
      </c>
      <c r="G31" s="120" t="s">
        <v>64</v>
      </c>
      <c r="H31" s="121">
        <v>20</v>
      </c>
      <c r="I31" s="122">
        <v>42.72</v>
      </c>
      <c r="J31" s="123">
        <f t="shared" si="0"/>
        <v>0</v>
      </c>
      <c r="K31" s="124">
        <f t="shared" si="1"/>
        <v>20</v>
      </c>
      <c r="L31" s="125">
        <v>0</v>
      </c>
      <c r="M31" s="123">
        <v>0</v>
      </c>
      <c r="N31" s="126">
        <f t="shared" si="2"/>
        <v>0</v>
      </c>
      <c r="O31" s="127">
        <f t="shared" si="3"/>
        <v>0</v>
      </c>
      <c r="P31" s="128"/>
      <c r="Q31" s="129"/>
    </row>
    <row r="32" spans="2:17" ht="12.75">
      <c r="B32" s="61">
        <v>9002</v>
      </c>
      <c r="C32" s="62" t="s">
        <v>118</v>
      </c>
      <c r="D32" s="86">
        <v>1</v>
      </c>
      <c r="E32" s="86">
        <v>5507</v>
      </c>
      <c r="F32" s="62" t="s">
        <v>119</v>
      </c>
      <c r="G32" s="63" t="s">
        <v>120</v>
      </c>
      <c r="H32" s="112">
        <v>10</v>
      </c>
      <c r="I32" s="113">
        <v>40.08</v>
      </c>
      <c r="J32" s="114">
        <f t="shared" si="0"/>
        <v>0</v>
      </c>
      <c r="K32" s="115">
        <f t="shared" si="1"/>
        <v>10</v>
      </c>
      <c r="L32" s="116">
        <v>0</v>
      </c>
      <c r="M32" s="114">
        <v>0</v>
      </c>
      <c r="N32" s="114">
        <f t="shared" si="2"/>
        <v>0</v>
      </c>
      <c r="O32" s="115">
        <f t="shared" si="3"/>
        <v>0</v>
      </c>
      <c r="P32" s="88">
        <f>SUM(K32:K34,O32:O34)</f>
        <v>146.93</v>
      </c>
      <c r="Q32" s="89">
        <f>Q29+1</f>
        <v>9</v>
      </c>
    </row>
    <row r="33" spans="2:17" ht="12.75">
      <c r="B33" s="61"/>
      <c r="C33" s="62"/>
      <c r="D33" s="86">
        <v>2</v>
      </c>
      <c r="E33" s="86">
        <v>5510</v>
      </c>
      <c r="F33" s="62" t="s">
        <v>119</v>
      </c>
      <c r="G33" s="63" t="s">
        <v>121</v>
      </c>
      <c r="H33" s="112">
        <v>0</v>
      </c>
      <c r="I33" s="113" t="s">
        <v>67</v>
      </c>
      <c r="J33" s="114">
        <f t="shared" si="0"/>
        <v>120</v>
      </c>
      <c r="K33" s="115">
        <f t="shared" si="1"/>
        <v>120</v>
      </c>
      <c r="L33" s="116">
        <v>0</v>
      </c>
      <c r="M33" s="114">
        <v>0</v>
      </c>
      <c r="N33" s="69">
        <f t="shared" si="2"/>
        <v>0</v>
      </c>
      <c r="O33" s="70">
        <f t="shared" si="3"/>
        <v>0</v>
      </c>
      <c r="P33" s="88"/>
      <c r="Q33" s="78"/>
    </row>
    <row r="34" spans="2:17" ht="12.75">
      <c r="B34" s="90"/>
      <c r="C34" s="91"/>
      <c r="D34" s="92">
        <v>3</v>
      </c>
      <c r="E34" s="92">
        <v>4017</v>
      </c>
      <c r="F34" s="91" t="s">
        <v>86</v>
      </c>
      <c r="G34" s="93" t="s">
        <v>122</v>
      </c>
      <c r="H34" s="94">
        <v>15</v>
      </c>
      <c r="I34" s="95">
        <v>44.93</v>
      </c>
      <c r="J34" s="96">
        <f t="shared" si="0"/>
        <v>1.9299999999999997</v>
      </c>
      <c r="K34" s="97">
        <f t="shared" si="1"/>
        <v>16.93</v>
      </c>
      <c r="L34" s="98">
        <v>0</v>
      </c>
      <c r="M34" s="96">
        <v>0</v>
      </c>
      <c r="N34" s="66">
        <f t="shared" si="2"/>
        <v>0</v>
      </c>
      <c r="O34" s="67">
        <f t="shared" si="3"/>
        <v>0</v>
      </c>
      <c r="P34" s="99"/>
      <c r="Q34" s="130"/>
    </row>
    <row r="35" spans="2:17" ht="12.75">
      <c r="B35" s="101">
        <v>9012</v>
      </c>
      <c r="C35" s="102" t="s">
        <v>123</v>
      </c>
      <c r="D35" s="103">
        <v>1</v>
      </c>
      <c r="E35" s="103">
        <v>4009</v>
      </c>
      <c r="F35" s="102" t="s">
        <v>69</v>
      </c>
      <c r="G35" s="104" t="s">
        <v>124</v>
      </c>
      <c r="H35" s="105">
        <v>0</v>
      </c>
      <c r="I35" s="106">
        <v>58.79</v>
      </c>
      <c r="J35" s="107">
        <f t="shared" si="0"/>
        <v>15.79</v>
      </c>
      <c r="K35" s="108">
        <f t="shared" si="1"/>
        <v>15.79</v>
      </c>
      <c r="L35" s="109">
        <v>0</v>
      </c>
      <c r="M35" s="107">
        <v>0</v>
      </c>
      <c r="N35" s="107">
        <f t="shared" si="2"/>
        <v>0</v>
      </c>
      <c r="O35" s="108">
        <f t="shared" si="3"/>
        <v>0</v>
      </c>
      <c r="P35" s="110">
        <f>SUM(K35:K37,O35:O37)</f>
        <v>153.81</v>
      </c>
      <c r="Q35" s="111">
        <f>Q32+1</f>
        <v>10</v>
      </c>
    </row>
    <row r="36" spans="2:17" ht="12.75">
      <c r="B36" s="61"/>
      <c r="C36" s="62"/>
      <c r="D36" s="86">
        <v>2</v>
      </c>
      <c r="E36" s="86">
        <v>3008</v>
      </c>
      <c r="F36" s="62" t="s">
        <v>96</v>
      </c>
      <c r="G36" s="63" t="s">
        <v>125</v>
      </c>
      <c r="H36" s="112">
        <v>10</v>
      </c>
      <c r="I36" s="113">
        <v>51.02</v>
      </c>
      <c r="J36" s="114">
        <f t="shared" si="0"/>
        <v>8.020000000000003</v>
      </c>
      <c r="K36" s="115">
        <f t="shared" si="1"/>
        <v>18.020000000000003</v>
      </c>
      <c r="L36" s="116">
        <v>0</v>
      </c>
      <c r="M36" s="114">
        <v>0</v>
      </c>
      <c r="N36" s="69">
        <f t="shared" si="2"/>
        <v>0</v>
      </c>
      <c r="O36" s="70">
        <f t="shared" si="3"/>
        <v>0</v>
      </c>
      <c r="P36" s="88"/>
      <c r="Q36" s="78"/>
    </row>
    <row r="37" spans="2:17" ht="12.75">
      <c r="B37" s="117"/>
      <c r="C37" s="118"/>
      <c r="D37" s="119">
        <v>3</v>
      </c>
      <c r="E37" s="119">
        <v>3014</v>
      </c>
      <c r="F37" s="118" t="s">
        <v>47</v>
      </c>
      <c r="G37" s="120" t="s">
        <v>126</v>
      </c>
      <c r="H37" s="121">
        <v>5</v>
      </c>
      <c r="I37" s="122">
        <v>67.27</v>
      </c>
      <c r="J37" s="123">
        <f t="shared" si="0"/>
        <v>120</v>
      </c>
      <c r="K37" s="124">
        <f t="shared" si="1"/>
        <v>120</v>
      </c>
      <c r="L37" s="125">
        <v>0</v>
      </c>
      <c r="M37" s="123">
        <v>0</v>
      </c>
      <c r="N37" s="126">
        <f t="shared" si="2"/>
        <v>0</v>
      </c>
      <c r="O37" s="127">
        <f t="shared" si="3"/>
        <v>0</v>
      </c>
      <c r="P37" s="128"/>
      <c r="Q37" s="129"/>
    </row>
    <row r="38" spans="2:17" ht="12.75">
      <c r="B38" s="61">
        <v>9004</v>
      </c>
      <c r="C38" s="62" t="s">
        <v>127</v>
      </c>
      <c r="D38" s="86">
        <v>1</v>
      </c>
      <c r="E38" s="86">
        <v>6511</v>
      </c>
      <c r="F38" s="62" t="s">
        <v>73</v>
      </c>
      <c r="G38" s="63" t="s">
        <v>74</v>
      </c>
      <c r="H38" s="112">
        <v>0</v>
      </c>
      <c r="I38" s="113" t="s">
        <v>67</v>
      </c>
      <c r="J38" s="114">
        <f t="shared" si="0"/>
        <v>120</v>
      </c>
      <c r="K38" s="115">
        <f t="shared" si="1"/>
        <v>120</v>
      </c>
      <c r="L38" s="116">
        <v>0</v>
      </c>
      <c r="M38" s="114">
        <v>0</v>
      </c>
      <c r="N38" s="114">
        <f t="shared" si="2"/>
        <v>0</v>
      </c>
      <c r="O38" s="115">
        <f t="shared" si="3"/>
        <v>0</v>
      </c>
      <c r="P38" s="88">
        <f>SUM(K38:K40,O38:O40)</f>
        <v>240</v>
      </c>
      <c r="Q38" s="89">
        <f>Q35+1</f>
        <v>11</v>
      </c>
    </row>
    <row r="39" spans="2:17" ht="12.75">
      <c r="B39" s="61"/>
      <c r="C39" s="62"/>
      <c r="D39" s="86">
        <v>2</v>
      </c>
      <c r="E39" s="86">
        <v>4020</v>
      </c>
      <c r="F39" s="62" t="s">
        <v>63</v>
      </c>
      <c r="G39" s="63" t="s">
        <v>128</v>
      </c>
      <c r="H39" s="112">
        <v>0</v>
      </c>
      <c r="I39" s="113">
        <v>40.38</v>
      </c>
      <c r="J39" s="114">
        <f t="shared" si="0"/>
        <v>0</v>
      </c>
      <c r="K39" s="115">
        <f t="shared" si="1"/>
        <v>0</v>
      </c>
      <c r="L39" s="116">
        <v>0</v>
      </c>
      <c r="M39" s="114">
        <v>0</v>
      </c>
      <c r="N39" s="69">
        <f t="shared" si="2"/>
        <v>0</v>
      </c>
      <c r="O39" s="70">
        <f t="shared" si="3"/>
        <v>0</v>
      </c>
      <c r="P39" s="88"/>
      <c r="Q39" s="78"/>
    </row>
    <row r="40" spans="2:17" ht="12.75">
      <c r="B40" s="90"/>
      <c r="C40" s="91"/>
      <c r="D40" s="92">
        <v>3</v>
      </c>
      <c r="E40" s="92">
        <v>3002</v>
      </c>
      <c r="F40" s="91" t="s">
        <v>129</v>
      </c>
      <c r="G40" s="93" t="s">
        <v>130</v>
      </c>
      <c r="H40" s="94">
        <v>0</v>
      </c>
      <c r="I40" s="95" t="s">
        <v>67</v>
      </c>
      <c r="J40" s="96">
        <f aca="true" t="shared" si="4" ref="J40:J67">IF(OR(I40="снят",I40="н/я",I40&gt;K$5),120,IF(I40&gt;K$4,I40-K$4,0))</f>
        <v>120</v>
      </c>
      <c r="K40" s="97">
        <f aca="true" t="shared" si="5" ref="K40:K67">IF(J40=120,120,H40+J40)</f>
        <v>120</v>
      </c>
      <c r="L40" s="98">
        <v>0</v>
      </c>
      <c r="M40" s="96">
        <v>0</v>
      </c>
      <c r="N40" s="66">
        <f aca="true" t="shared" si="6" ref="N40:N67">IF(OR(M40="снят",M40="н/я",M40&gt;O$5),100,IF(M40&gt;O$4,M40-O$4,0))</f>
        <v>0</v>
      </c>
      <c r="O40" s="67">
        <f aca="true" t="shared" si="7" ref="O40:O67">IF(N40=100,100,L40+N40)</f>
        <v>0</v>
      </c>
      <c r="P40" s="99"/>
      <c r="Q40" s="130"/>
    </row>
    <row r="41" spans="2:17" ht="12.75">
      <c r="B41" s="101">
        <v>9010</v>
      </c>
      <c r="C41" s="102" t="s">
        <v>131</v>
      </c>
      <c r="D41" s="103">
        <v>1</v>
      </c>
      <c r="E41" s="103">
        <v>5502</v>
      </c>
      <c r="F41" s="102" t="s">
        <v>98</v>
      </c>
      <c r="G41" s="104" t="s">
        <v>132</v>
      </c>
      <c r="H41" s="105">
        <v>5</v>
      </c>
      <c r="I41" s="106">
        <v>44.2</v>
      </c>
      <c r="J41" s="107">
        <f t="shared" si="4"/>
        <v>1.2000000000000028</v>
      </c>
      <c r="K41" s="108">
        <f t="shared" si="5"/>
        <v>6.200000000000003</v>
      </c>
      <c r="L41" s="109">
        <v>0</v>
      </c>
      <c r="M41" s="107">
        <v>0</v>
      </c>
      <c r="N41" s="107">
        <f t="shared" si="6"/>
        <v>0</v>
      </c>
      <c r="O41" s="108">
        <f t="shared" si="7"/>
        <v>0</v>
      </c>
      <c r="P41" s="110">
        <f>SUM(K41:K43,O41:O43)</f>
        <v>246.2</v>
      </c>
      <c r="Q41" s="111">
        <f>Q38+1</f>
        <v>12</v>
      </c>
    </row>
    <row r="42" spans="2:17" ht="12.75">
      <c r="B42" s="61"/>
      <c r="C42" s="62"/>
      <c r="D42" s="86">
        <v>2</v>
      </c>
      <c r="E42" s="86">
        <v>4004</v>
      </c>
      <c r="F42" s="62" t="s">
        <v>73</v>
      </c>
      <c r="G42" s="63" t="s">
        <v>133</v>
      </c>
      <c r="H42" s="112">
        <v>0</v>
      </c>
      <c r="I42" s="113" t="s">
        <v>67</v>
      </c>
      <c r="J42" s="114">
        <f t="shared" si="4"/>
        <v>120</v>
      </c>
      <c r="K42" s="115">
        <f t="shared" si="5"/>
        <v>120</v>
      </c>
      <c r="L42" s="116">
        <v>0</v>
      </c>
      <c r="M42" s="114">
        <v>0</v>
      </c>
      <c r="N42" s="69">
        <f t="shared" si="6"/>
        <v>0</v>
      </c>
      <c r="O42" s="70">
        <f t="shared" si="7"/>
        <v>0</v>
      </c>
      <c r="P42" s="88"/>
      <c r="Q42" s="78"/>
    </row>
    <row r="43" spans="2:17" ht="12.75">
      <c r="B43" s="117"/>
      <c r="C43" s="118"/>
      <c r="D43" s="119">
        <v>3</v>
      </c>
      <c r="E43" s="119">
        <v>4006</v>
      </c>
      <c r="F43" s="118" t="s">
        <v>55</v>
      </c>
      <c r="G43" s="120" t="s">
        <v>134</v>
      </c>
      <c r="H43" s="121">
        <v>0</v>
      </c>
      <c r="I43" s="122" t="s">
        <v>67</v>
      </c>
      <c r="J43" s="123">
        <f t="shared" si="4"/>
        <v>120</v>
      </c>
      <c r="K43" s="124">
        <f t="shared" si="5"/>
        <v>120</v>
      </c>
      <c r="L43" s="125">
        <v>0</v>
      </c>
      <c r="M43" s="123">
        <v>0</v>
      </c>
      <c r="N43" s="126">
        <f t="shared" si="6"/>
        <v>0</v>
      </c>
      <c r="O43" s="127">
        <f t="shared" si="7"/>
        <v>0</v>
      </c>
      <c r="P43" s="128"/>
      <c r="Q43" s="129"/>
    </row>
    <row r="44" spans="2:17" ht="12.75">
      <c r="B44" s="61">
        <v>9014</v>
      </c>
      <c r="C44" s="62" t="s">
        <v>135</v>
      </c>
      <c r="D44" s="86">
        <v>1</v>
      </c>
      <c r="E44" s="86">
        <v>6501</v>
      </c>
      <c r="F44" s="62" t="s">
        <v>65</v>
      </c>
      <c r="G44" s="63" t="s">
        <v>66</v>
      </c>
      <c r="H44" s="112">
        <v>0</v>
      </c>
      <c r="I44" s="113" t="s">
        <v>67</v>
      </c>
      <c r="J44" s="114">
        <f t="shared" si="4"/>
        <v>120</v>
      </c>
      <c r="K44" s="115">
        <f t="shared" si="5"/>
        <v>120</v>
      </c>
      <c r="L44" s="116">
        <v>0</v>
      </c>
      <c r="M44" s="114">
        <v>0</v>
      </c>
      <c r="N44" s="114">
        <f t="shared" si="6"/>
        <v>0</v>
      </c>
      <c r="O44" s="115">
        <f t="shared" si="7"/>
        <v>0</v>
      </c>
      <c r="P44" s="88">
        <f>SUM(K44:K46,O44:O46)</f>
        <v>246.32</v>
      </c>
      <c r="Q44" s="89">
        <f>Q41+1</f>
        <v>13</v>
      </c>
    </row>
    <row r="45" spans="2:17" ht="12.75">
      <c r="B45" s="61"/>
      <c r="C45" s="62"/>
      <c r="D45" s="86">
        <v>2</v>
      </c>
      <c r="E45" s="86">
        <v>5503</v>
      </c>
      <c r="F45" s="62" t="s">
        <v>136</v>
      </c>
      <c r="G45" s="63" t="s">
        <v>137</v>
      </c>
      <c r="H45" s="112">
        <v>0</v>
      </c>
      <c r="I45" s="113" t="s">
        <v>67</v>
      </c>
      <c r="J45" s="114">
        <f t="shared" si="4"/>
        <v>120</v>
      </c>
      <c r="K45" s="115">
        <f t="shared" si="5"/>
        <v>120</v>
      </c>
      <c r="L45" s="116">
        <v>0</v>
      </c>
      <c r="M45" s="114">
        <v>0</v>
      </c>
      <c r="N45" s="69">
        <f t="shared" si="6"/>
        <v>0</v>
      </c>
      <c r="O45" s="70">
        <f t="shared" si="7"/>
        <v>0</v>
      </c>
      <c r="P45" s="88"/>
      <c r="Q45" s="78"/>
    </row>
    <row r="46" spans="2:17" ht="12.75">
      <c r="B46" s="90"/>
      <c r="C46" s="91"/>
      <c r="D46" s="92">
        <v>3</v>
      </c>
      <c r="E46" s="92">
        <v>4018</v>
      </c>
      <c r="F46" s="91" t="s">
        <v>138</v>
      </c>
      <c r="G46" s="93" t="s">
        <v>139</v>
      </c>
      <c r="H46" s="94">
        <v>5</v>
      </c>
      <c r="I46" s="95">
        <v>44.32</v>
      </c>
      <c r="J46" s="96">
        <f t="shared" si="4"/>
        <v>1.3200000000000003</v>
      </c>
      <c r="K46" s="97">
        <f t="shared" si="5"/>
        <v>6.32</v>
      </c>
      <c r="L46" s="98">
        <v>0</v>
      </c>
      <c r="M46" s="96">
        <v>0</v>
      </c>
      <c r="N46" s="66">
        <f t="shared" si="6"/>
        <v>0</v>
      </c>
      <c r="O46" s="67">
        <f t="shared" si="7"/>
        <v>0</v>
      </c>
      <c r="P46" s="99"/>
      <c r="Q46" s="130"/>
    </row>
    <row r="47" spans="2:17" ht="12.75">
      <c r="B47" s="101">
        <v>9015</v>
      </c>
      <c r="C47" s="102" t="s">
        <v>140</v>
      </c>
      <c r="D47" s="103">
        <v>1</v>
      </c>
      <c r="E47" s="103">
        <v>3010</v>
      </c>
      <c r="F47" s="102" t="s">
        <v>106</v>
      </c>
      <c r="G47" s="104" t="s">
        <v>141</v>
      </c>
      <c r="H47" s="105">
        <v>0</v>
      </c>
      <c r="I47" s="106" t="s">
        <v>67</v>
      </c>
      <c r="J47" s="107">
        <f t="shared" si="4"/>
        <v>120</v>
      </c>
      <c r="K47" s="108">
        <f t="shared" si="5"/>
        <v>120</v>
      </c>
      <c r="L47" s="109">
        <v>0</v>
      </c>
      <c r="M47" s="107">
        <v>0</v>
      </c>
      <c r="N47" s="107">
        <f t="shared" si="6"/>
        <v>0</v>
      </c>
      <c r="O47" s="108">
        <f t="shared" si="7"/>
        <v>0</v>
      </c>
      <c r="P47" s="110">
        <f>SUM(K47:K49,O47:O49)</f>
        <v>246.85</v>
      </c>
      <c r="Q47" s="111">
        <f>Q44+1</f>
        <v>14</v>
      </c>
    </row>
    <row r="48" spans="2:17" ht="12.75">
      <c r="B48" s="61"/>
      <c r="C48" s="62"/>
      <c r="D48" s="86">
        <v>2</v>
      </c>
      <c r="E48" s="86">
        <v>3006</v>
      </c>
      <c r="F48" s="62" t="s">
        <v>104</v>
      </c>
      <c r="G48" s="63" t="s">
        <v>142</v>
      </c>
      <c r="H48" s="112">
        <v>0</v>
      </c>
      <c r="I48" s="113">
        <v>49.85</v>
      </c>
      <c r="J48" s="114">
        <f t="shared" si="4"/>
        <v>6.850000000000001</v>
      </c>
      <c r="K48" s="115">
        <f t="shared" si="5"/>
        <v>6.850000000000001</v>
      </c>
      <c r="L48" s="116">
        <v>0</v>
      </c>
      <c r="M48" s="114">
        <v>0</v>
      </c>
      <c r="N48" s="69">
        <f t="shared" si="6"/>
        <v>0</v>
      </c>
      <c r="O48" s="70">
        <f t="shared" si="7"/>
        <v>0</v>
      </c>
      <c r="P48" s="88"/>
      <c r="Q48" s="78"/>
    </row>
    <row r="49" spans="2:17" ht="12.75">
      <c r="B49" s="117"/>
      <c r="C49" s="118"/>
      <c r="D49" s="119">
        <v>3</v>
      </c>
      <c r="E49" s="119">
        <v>4005</v>
      </c>
      <c r="F49" s="118" t="s">
        <v>143</v>
      </c>
      <c r="G49" s="120" t="s">
        <v>144</v>
      </c>
      <c r="H49" s="121">
        <v>0</v>
      </c>
      <c r="I49" s="122" t="s">
        <v>67</v>
      </c>
      <c r="J49" s="123">
        <f t="shared" si="4"/>
        <v>120</v>
      </c>
      <c r="K49" s="124">
        <f t="shared" si="5"/>
        <v>120</v>
      </c>
      <c r="L49" s="125">
        <v>0</v>
      </c>
      <c r="M49" s="123">
        <v>0</v>
      </c>
      <c r="N49" s="126">
        <f t="shared" si="6"/>
        <v>0</v>
      </c>
      <c r="O49" s="127">
        <f t="shared" si="7"/>
        <v>0</v>
      </c>
      <c r="P49" s="128"/>
      <c r="Q49" s="129"/>
    </row>
    <row r="50" spans="2:17" ht="12.75">
      <c r="B50" s="61">
        <v>9019</v>
      </c>
      <c r="C50" s="62" t="s">
        <v>145</v>
      </c>
      <c r="D50" s="86">
        <v>1</v>
      </c>
      <c r="E50" s="86">
        <v>5501</v>
      </c>
      <c r="F50" s="62" t="s">
        <v>102</v>
      </c>
      <c r="G50" s="63" t="s">
        <v>146</v>
      </c>
      <c r="H50" s="112">
        <v>10</v>
      </c>
      <c r="I50" s="113">
        <v>36.04</v>
      </c>
      <c r="J50" s="114">
        <f t="shared" si="4"/>
        <v>0</v>
      </c>
      <c r="K50" s="115">
        <f t="shared" si="5"/>
        <v>10</v>
      </c>
      <c r="L50" s="116">
        <v>0</v>
      </c>
      <c r="M50" s="114">
        <v>0</v>
      </c>
      <c r="N50" s="114">
        <f t="shared" si="6"/>
        <v>0</v>
      </c>
      <c r="O50" s="115">
        <f t="shared" si="7"/>
        <v>0</v>
      </c>
      <c r="P50" s="88">
        <f>SUM(K50:K52,O50:O52)</f>
        <v>250</v>
      </c>
      <c r="Q50" s="89">
        <f>Q47+1</f>
        <v>15</v>
      </c>
    </row>
    <row r="51" spans="2:17" ht="12.75">
      <c r="B51" s="61"/>
      <c r="C51" s="62"/>
      <c r="D51" s="86">
        <v>2</v>
      </c>
      <c r="E51" s="86">
        <v>5504</v>
      </c>
      <c r="F51" s="62" t="s">
        <v>109</v>
      </c>
      <c r="G51" s="63" t="s">
        <v>147</v>
      </c>
      <c r="H51" s="112">
        <v>0</v>
      </c>
      <c r="I51" s="113" t="s">
        <v>67</v>
      </c>
      <c r="J51" s="114">
        <f t="shared" si="4"/>
        <v>120</v>
      </c>
      <c r="K51" s="115">
        <f t="shared" si="5"/>
        <v>120</v>
      </c>
      <c r="L51" s="116">
        <v>0</v>
      </c>
      <c r="M51" s="114">
        <v>0</v>
      </c>
      <c r="N51" s="69">
        <f t="shared" si="6"/>
        <v>0</v>
      </c>
      <c r="O51" s="70">
        <f t="shared" si="7"/>
        <v>0</v>
      </c>
      <c r="P51" s="88"/>
      <c r="Q51" s="78"/>
    </row>
    <row r="52" spans="2:17" ht="12.75">
      <c r="B52" s="90"/>
      <c r="C52" s="91"/>
      <c r="D52" s="92">
        <v>3</v>
      </c>
      <c r="E52" s="92">
        <v>5508</v>
      </c>
      <c r="F52" s="91" t="s">
        <v>148</v>
      </c>
      <c r="G52" s="93" t="s">
        <v>149</v>
      </c>
      <c r="H52" s="94">
        <v>0</v>
      </c>
      <c r="I52" s="95" t="s">
        <v>67</v>
      </c>
      <c r="J52" s="96">
        <f t="shared" si="4"/>
        <v>120</v>
      </c>
      <c r="K52" s="97">
        <f t="shared" si="5"/>
        <v>120</v>
      </c>
      <c r="L52" s="98">
        <v>0</v>
      </c>
      <c r="M52" s="96">
        <v>0</v>
      </c>
      <c r="N52" s="66">
        <f t="shared" si="6"/>
        <v>0</v>
      </c>
      <c r="O52" s="67">
        <f t="shared" si="7"/>
        <v>0</v>
      </c>
      <c r="P52" s="99"/>
      <c r="Q52" s="130"/>
    </row>
    <row r="53" spans="2:17" ht="12.75">
      <c r="B53" s="101">
        <v>9011</v>
      </c>
      <c r="C53" s="102" t="s">
        <v>150</v>
      </c>
      <c r="D53" s="103">
        <v>1</v>
      </c>
      <c r="E53" s="103">
        <v>6504</v>
      </c>
      <c r="F53" s="102" t="s">
        <v>55</v>
      </c>
      <c r="G53" s="104" t="s">
        <v>56</v>
      </c>
      <c r="H53" s="105">
        <v>10</v>
      </c>
      <c r="I53" s="106">
        <v>37.51</v>
      </c>
      <c r="J53" s="107">
        <f t="shared" si="4"/>
        <v>0</v>
      </c>
      <c r="K53" s="108">
        <f t="shared" si="5"/>
        <v>10</v>
      </c>
      <c r="L53" s="109">
        <v>0</v>
      </c>
      <c r="M53" s="107">
        <v>0</v>
      </c>
      <c r="N53" s="107">
        <f t="shared" si="6"/>
        <v>0</v>
      </c>
      <c r="O53" s="108">
        <f t="shared" si="7"/>
        <v>0</v>
      </c>
      <c r="P53" s="110">
        <f>SUM(K53:K55,O53:O55)</f>
        <v>250</v>
      </c>
      <c r="Q53" s="111">
        <f>Q50+1</f>
        <v>16</v>
      </c>
    </row>
    <row r="54" spans="2:17" ht="12.75">
      <c r="B54" s="61"/>
      <c r="C54" s="62"/>
      <c r="D54" s="86">
        <v>2</v>
      </c>
      <c r="E54" s="86">
        <v>4002</v>
      </c>
      <c r="F54" s="62" t="s">
        <v>136</v>
      </c>
      <c r="G54" s="63" t="s">
        <v>151</v>
      </c>
      <c r="H54" s="112">
        <v>0</v>
      </c>
      <c r="I54" s="113" t="s">
        <v>67</v>
      </c>
      <c r="J54" s="114">
        <f t="shared" si="4"/>
        <v>120</v>
      </c>
      <c r="K54" s="115">
        <f t="shared" si="5"/>
        <v>120</v>
      </c>
      <c r="L54" s="116">
        <v>0</v>
      </c>
      <c r="M54" s="114">
        <v>0</v>
      </c>
      <c r="N54" s="69">
        <f t="shared" si="6"/>
        <v>0</v>
      </c>
      <c r="O54" s="70">
        <f t="shared" si="7"/>
        <v>0</v>
      </c>
      <c r="P54" s="88"/>
      <c r="Q54" s="78"/>
    </row>
    <row r="55" spans="2:17" ht="12.75">
      <c r="B55" s="117"/>
      <c r="C55" s="118"/>
      <c r="D55" s="119">
        <v>3</v>
      </c>
      <c r="E55" s="119">
        <v>3001</v>
      </c>
      <c r="F55" s="118" t="s">
        <v>47</v>
      </c>
      <c r="G55" s="120" t="s">
        <v>152</v>
      </c>
      <c r="H55" s="121">
        <v>0</v>
      </c>
      <c r="I55" s="122" t="s">
        <v>67</v>
      </c>
      <c r="J55" s="123">
        <f t="shared" si="4"/>
        <v>120</v>
      </c>
      <c r="K55" s="124">
        <f t="shared" si="5"/>
        <v>120</v>
      </c>
      <c r="L55" s="125">
        <v>0</v>
      </c>
      <c r="M55" s="123">
        <v>0</v>
      </c>
      <c r="N55" s="126">
        <f t="shared" si="6"/>
        <v>0</v>
      </c>
      <c r="O55" s="127">
        <f t="shared" si="7"/>
        <v>0</v>
      </c>
      <c r="P55" s="128"/>
      <c r="Q55" s="129"/>
    </row>
    <row r="56" spans="2:17" ht="12.75">
      <c r="B56" s="61">
        <v>9013</v>
      </c>
      <c r="C56" s="62" t="s">
        <v>153</v>
      </c>
      <c r="D56" s="86">
        <v>1</v>
      </c>
      <c r="E56" s="86">
        <v>6516</v>
      </c>
      <c r="F56" s="62" t="s">
        <v>77</v>
      </c>
      <c r="G56" s="63" t="s">
        <v>78</v>
      </c>
      <c r="H56" s="112">
        <v>0</v>
      </c>
      <c r="I56" s="113" t="s">
        <v>67</v>
      </c>
      <c r="J56" s="114">
        <f t="shared" si="4"/>
        <v>120</v>
      </c>
      <c r="K56" s="115">
        <f t="shared" si="5"/>
        <v>120</v>
      </c>
      <c r="L56" s="116">
        <v>0</v>
      </c>
      <c r="M56" s="114">
        <v>0</v>
      </c>
      <c r="N56" s="114">
        <f t="shared" si="6"/>
        <v>0</v>
      </c>
      <c r="O56" s="115">
        <f t="shared" si="7"/>
        <v>0</v>
      </c>
      <c r="P56" s="88">
        <f>SUM(K56:K58,O56:O58)</f>
        <v>250</v>
      </c>
      <c r="Q56" s="89">
        <f>Q53+1</f>
        <v>17</v>
      </c>
    </row>
    <row r="57" spans="2:17" ht="12.75">
      <c r="B57" s="61"/>
      <c r="C57" s="62"/>
      <c r="D57" s="86">
        <v>2</v>
      </c>
      <c r="E57" s="86">
        <v>5513</v>
      </c>
      <c r="F57" s="62" t="s">
        <v>65</v>
      </c>
      <c r="G57" s="63" t="s">
        <v>154</v>
      </c>
      <c r="H57" s="112">
        <v>10</v>
      </c>
      <c r="I57" s="113">
        <v>39.7</v>
      </c>
      <c r="J57" s="114">
        <f t="shared" si="4"/>
        <v>0</v>
      </c>
      <c r="K57" s="115">
        <f t="shared" si="5"/>
        <v>10</v>
      </c>
      <c r="L57" s="116">
        <v>0</v>
      </c>
      <c r="M57" s="114">
        <v>0</v>
      </c>
      <c r="N57" s="69">
        <f t="shared" si="6"/>
        <v>0</v>
      </c>
      <c r="O57" s="70">
        <f t="shared" si="7"/>
        <v>0</v>
      </c>
      <c r="P57" s="88"/>
      <c r="Q57" s="78"/>
    </row>
    <row r="58" spans="2:17" ht="12.75">
      <c r="B58" s="90"/>
      <c r="C58" s="91"/>
      <c r="D58" s="92">
        <v>3</v>
      </c>
      <c r="E58" s="92">
        <v>6505</v>
      </c>
      <c r="F58" s="91" t="s">
        <v>69</v>
      </c>
      <c r="G58" s="93" t="s">
        <v>70</v>
      </c>
      <c r="H58" s="94">
        <v>0</v>
      </c>
      <c r="I58" s="95" t="s">
        <v>67</v>
      </c>
      <c r="J58" s="96">
        <f t="shared" si="4"/>
        <v>120</v>
      </c>
      <c r="K58" s="97">
        <f t="shared" si="5"/>
        <v>120</v>
      </c>
      <c r="L58" s="98">
        <v>0</v>
      </c>
      <c r="M58" s="96">
        <v>0</v>
      </c>
      <c r="N58" s="66">
        <f t="shared" si="6"/>
        <v>0</v>
      </c>
      <c r="O58" s="67">
        <f t="shared" si="7"/>
        <v>0</v>
      </c>
      <c r="P58" s="99"/>
      <c r="Q58" s="130"/>
    </row>
    <row r="59" spans="2:17" ht="12.75">
      <c r="B59" s="101">
        <v>9020</v>
      </c>
      <c r="C59" s="102" t="s">
        <v>155</v>
      </c>
      <c r="D59" s="103">
        <v>1</v>
      </c>
      <c r="E59" s="103">
        <v>6503</v>
      </c>
      <c r="F59" s="102" t="s">
        <v>57</v>
      </c>
      <c r="G59" s="104" t="s">
        <v>58</v>
      </c>
      <c r="H59" s="105">
        <v>5</v>
      </c>
      <c r="I59" s="106">
        <v>49</v>
      </c>
      <c r="J59" s="107">
        <f t="shared" si="4"/>
        <v>6</v>
      </c>
      <c r="K59" s="108">
        <f t="shared" si="5"/>
        <v>11</v>
      </c>
      <c r="L59" s="109">
        <v>0</v>
      </c>
      <c r="M59" s="107">
        <v>0</v>
      </c>
      <c r="N59" s="107">
        <f t="shared" si="6"/>
        <v>0</v>
      </c>
      <c r="O59" s="108">
        <f t="shared" si="7"/>
        <v>0</v>
      </c>
      <c r="P59" s="110">
        <f>SUM(K59:K61,O59:O61)</f>
        <v>251</v>
      </c>
      <c r="Q59" s="111">
        <f>Q56+1</f>
        <v>18</v>
      </c>
    </row>
    <row r="60" spans="2:17" ht="12.75">
      <c r="B60" s="61"/>
      <c r="C60" s="62"/>
      <c r="D60" s="86">
        <v>2</v>
      </c>
      <c r="E60" s="86">
        <v>6514</v>
      </c>
      <c r="F60" s="62" t="s">
        <v>75</v>
      </c>
      <c r="G60" s="63" t="s">
        <v>76</v>
      </c>
      <c r="H60" s="112">
        <v>0</v>
      </c>
      <c r="I60" s="113" t="s">
        <v>67</v>
      </c>
      <c r="J60" s="114">
        <f t="shared" si="4"/>
        <v>120</v>
      </c>
      <c r="K60" s="115">
        <f t="shared" si="5"/>
        <v>120</v>
      </c>
      <c r="L60" s="116">
        <v>0</v>
      </c>
      <c r="M60" s="114">
        <v>0</v>
      </c>
      <c r="N60" s="69">
        <f t="shared" si="6"/>
        <v>0</v>
      </c>
      <c r="O60" s="70">
        <f t="shared" si="7"/>
        <v>0</v>
      </c>
      <c r="P60" s="88"/>
      <c r="Q60" s="78"/>
    </row>
    <row r="61" spans="2:17" ht="12.75">
      <c r="B61" s="117"/>
      <c r="C61" s="118"/>
      <c r="D61" s="119">
        <v>3</v>
      </c>
      <c r="E61" s="119">
        <v>3015</v>
      </c>
      <c r="F61" s="118" t="s">
        <v>138</v>
      </c>
      <c r="G61" s="120" t="s">
        <v>156</v>
      </c>
      <c r="H61" s="121">
        <v>0</v>
      </c>
      <c r="I61" s="122" t="s">
        <v>67</v>
      </c>
      <c r="J61" s="123">
        <f t="shared" si="4"/>
        <v>120</v>
      </c>
      <c r="K61" s="124">
        <f t="shared" si="5"/>
        <v>120</v>
      </c>
      <c r="L61" s="125">
        <v>0</v>
      </c>
      <c r="M61" s="123">
        <v>0</v>
      </c>
      <c r="N61" s="126">
        <f t="shared" si="6"/>
        <v>0</v>
      </c>
      <c r="O61" s="127">
        <f t="shared" si="7"/>
        <v>0</v>
      </c>
      <c r="P61" s="128"/>
      <c r="Q61" s="129"/>
    </row>
    <row r="62" spans="2:17" ht="12.75">
      <c r="B62" s="61">
        <v>9003</v>
      </c>
      <c r="C62" s="62" t="s">
        <v>157</v>
      </c>
      <c r="D62" s="86">
        <v>1</v>
      </c>
      <c r="E62" s="86">
        <v>3007</v>
      </c>
      <c r="F62" s="62" t="s">
        <v>93</v>
      </c>
      <c r="G62" s="63" t="s">
        <v>158</v>
      </c>
      <c r="H62" s="112">
        <v>0</v>
      </c>
      <c r="I62" s="113" t="s">
        <v>67</v>
      </c>
      <c r="J62" s="114">
        <f t="shared" si="4"/>
        <v>120</v>
      </c>
      <c r="K62" s="115">
        <f t="shared" si="5"/>
        <v>120</v>
      </c>
      <c r="L62" s="116">
        <v>0</v>
      </c>
      <c r="M62" s="114">
        <v>0</v>
      </c>
      <c r="N62" s="114">
        <f t="shared" si="6"/>
        <v>0</v>
      </c>
      <c r="O62" s="115">
        <f t="shared" si="7"/>
        <v>0</v>
      </c>
      <c r="P62" s="88">
        <f>SUM(K62:K64,O62:O64)</f>
        <v>360</v>
      </c>
      <c r="Q62" s="89">
        <f>Q59+1</f>
        <v>19</v>
      </c>
    </row>
    <row r="63" spans="2:17" ht="12.75">
      <c r="B63" s="61"/>
      <c r="C63" s="62"/>
      <c r="D63" s="86">
        <v>2</v>
      </c>
      <c r="E63" s="86">
        <v>3005</v>
      </c>
      <c r="F63" s="62" t="s">
        <v>159</v>
      </c>
      <c r="G63" s="63" t="s">
        <v>160</v>
      </c>
      <c r="H63" s="112">
        <v>0</v>
      </c>
      <c r="I63" s="113" t="s">
        <v>67</v>
      </c>
      <c r="J63" s="114">
        <f t="shared" si="4"/>
        <v>120</v>
      </c>
      <c r="K63" s="115">
        <f t="shared" si="5"/>
        <v>120</v>
      </c>
      <c r="L63" s="116">
        <v>0</v>
      </c>
      <c r="M63" s="114">
        <v>0</v>
      </c>
      <c r="N63" s="69">
        <f t="shared" si="6"/>
        <v>0</v>
      </c>
      <c r="O63" s="70">
        <f t="shared" si="7"/>
        <v>0</v>
      </c>
      <c r="P63" s="88"/>
      <c r="Q63" s="78"/>
    </row>
    <row r="64" spans="2:17" ht="12.75">
      <c r="B64" s="90"/>
      <c r="C64" s="91"/>
      <c r="D64" s="92">
        <v>3</v>
      </c>
      <c r="E64" s="92">
        <v>3011</v>
      </c>
      <c r="F64" s="91" t="s">
        <v>91</v>
      </c>
      <c r="G64" s="93" t="s">
        <v>161</v>
      </c>
      <c r="H64" s="94">
        <v>0</v>
      </c>
      <c r="I64" s="95" t="s">
        <v>67</v>
      </c>
      <c r="J64" s="96">
        <f t="shared" si="4"/>
        <v>120</v>
      </c>
      <c r="K64" s="97">
        <f t="shared" si="5"/>
        <v>120</v>
      </c>
      <c r="L64" s="98">
        <v>0</v>
      </c>
      <c r="M64" s="96">
        <v>0</v>
      </c>
      <c r="N64" s="66">
        <f t="shared" si="6"/>
        <v>0</v>
      </c>
      <c r="O64" s="67">
        <f t="shared" si="7"/>
        <v>0</v>
      </c>
      <c r="P64" s="99"/>
      <c r="Q64" s="130"/>
    </row>
    <row r="65" spans="2:17" ht="12.75">
      <c r="B65" s="101">
        <v>9008</v>
      </c>
      <c r="C65" s="102" t="s">
        <v>162</v>
      </c>
      <c r="D65" s="103">
        <v>1</v>
      </c>
      <c r="E65" s="103">
        <v>4012</v>
      </c>
      <c r="F65" s="102" t="s">
        <v>96</v>
      </c>
      <c r="G65" s="104" t="s">
        <v>163</v>
      </c>
      <c r="H65" s="105">
        <v>0</v>
      </c>
      <c r="I65" s="106" t="s">
        <v>67</v>
      </c>
      <c r="J65" s="107">
        <f t="shared" si="4"/>
        <v>120</v>
      </c>
      <c r="K65" s="108">
        <f t="shared" si="5"/>
        <v>120</v>
      </c>
      <c r="L65" s="109">
        <v>0</v>
      </c>
      <c r="M65" s="107">
        <v>0</v>
      </c>
      <c r="N65" s="107">
        <f t="shared" si="6"/>
        <v>0</v>
      </c>
      <c r="O65" s="108">
        <f t="shared" si="7"/>
        <v>0</v>
      </c>
      <c r="P65" s="110">
        <f>SUM(K65:K67,O65:O67)</f>
        <v>360</v>
      </c>
      <c r="Q65" s="111">
        <f>Q62+1</f>
        <v>20</v>
      </c>
    </row>
    <row r="66" spans="2:17" ht="12.75">
      <c r="B66" s="61"/>
      <c r="C66" s="62"/>
      <c r="D66" s="86">
        <v>2</v>
      </c>
      <c r="E66" s="86">
        <v>4016</v>
      </c>
      <c r="F66" s="62" t="s">
        <v>77</v>
      </c>
      <c r="G66" s="63" t="s">
        <v>164</v>
      </c>
      <c r="H66" s="112">
        <v>0</v>
      </c>
      <c r="I66" s="113" t="s">
        <v>67</v>
      </c>
      <c r="J66" s="114">
        <f t="shared" si="4"/>
        <v>120</v>
      </c>
      <c r="K66" s="115">
        <f t="shared" si="5"/>
        <v>120</v>
      </c>
      <c r="L66" s="116">
        <v>0</v>
      </c>
      <c r="M66" s="114">
        <v>0</v>
      </c>
      <c r="N66" s="69">
        <f t="shared" si="6"/>
        <v>0</v>
      </c>
      <c r="O66" s="70">
        <f t="shared" si="7"/>
        <v>0</v>
      </c>
      <c r="P66" s="88"/>
      <c r="Q66" s="78"/>
    </row>
    <row r="67" spans="2:17" ht="12.75">
      <c r="B67" s="117"/>
      <c r="C67" s="118"/>
      <c r="D67" s="119">
        <v>3</v>
      </c>
      <c r="E67" s="119">
        <v>4015</v>
      </c>
      <c r="F67" s="118" t="s">
        <v>55</v>
      </c>
      <c r="G67" s="120" t="s">
        <v>165</v>
      </c>
      <c r="H67" s="121">
        <v>0</v>
      </c>
      <c r="I67" s="122" t="s">
        <v>67</v>
      </c>
      <c r="J67" s="123">
        <f t="shared" si="4"/>
        <v>120</v>
      </c>
      <c r="K67" s="124">
        <f t="shared" si="5"/>
        <v>120</v>
      </c>
      <c r="L67" s="125">
        <v>0</v>
      </c>
      <c r="M67" s="123">
        <v>0</v>
      </c>
      <c r="N67" s="126">
        <f t="shared" si="6"/>
        <v>0</v>
      </c>
      <c r="O67" s="127">
        <f t="shared" si="7"/>
        <v>0</v>
      </c>
      <c r="P67" s="128"/>
      <c r="Q67" s="129"/>
    </row>
    <row r="68" spans="2:17" ht="13.5" thickBot="1">
      <c r="B68" s="79"/>
      <c r="C68" s="80"/>
      <c r="D68" s="80"/>
      <c r="E68" s="80"/>
      <c r="F68" s="80"/>
      <c r="G68" s="81"/>
      <c r="H68" s="82"/>
      <c r="I68" s="80"/>
      <c r="J68" s="80"/>
      <c r="K68" s="83"/>
      <c r="L68" s="82"/>
      <c r="M68" s="80"/>
      <c r="N68" s="80"/>
      <c r="O68" s="83"/>
      <c r="P68" s="84"/>
      <c r="Q68" s="85"/>
    </row>
  </sheetData>
  <sheetProtection/>
  <mergeCells count="10">
    <mergeCell ref="D6:D7"/>
    <mergeCell ref="B6:B7"/>
    <mergeCell ref="Q6:Q7"/>
    <mergeCell ref="P6:P7"/>
    <mergeCell ref="C6:C7"/>
    <mergeCell ref="G6:G7"/>
    <mergeCell ref="L6:O6"/>
    <mergeCell ref="H6:K6"/>
    <mergeCell ref="F6:F7"/>
    <mergeCell ref="E6:E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Q24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«Кубок Пермского края»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">
        <v>18</v>
      </c>
      <c r="E3" s="44"/>
    </row>
    <row r="4" spans="2:15" s="37" customFormat="1" ht="12.75">
      <c r="B4" s="45" t="s">
        <v>46</v>
      </c>
      <c r="E4" s="46"/>
      <c r="F4" s="47" t="s">
        <v>19</v>
      </c>
      <c r="G4" s="48">
        <v>162</v>
      </c>
      <c r="H4" s="48" t="s">
        <v>20</v>
      </c>
      <c r="I4" s="49">
        <v>43</v>
      </c>
      <c r="J4" s="47" t="s">
        <v>19</v>
      </c>
      <c r="K4" s="48">
        <v>158</v>
      </c>
      <c r="L4" s="48" t="s">
        <v>20</v>
      </c>
      <c r="M4" s="49">
        <v>40</v>
      </c>
      <c r="N4" s="50"/>
      <c r="O4" s="50"/>
    </row>
    <row r="5" spans="5:15" s="37" customFormat="1" ht="13.5" thickBot="1">
      <c r="E5" s="44"/>
      <c r="F5" s="51" t="s">
        <v>21</v>
      </c>
      <c r="G5" s="52">
        <v>3.8</v>
      </c>
      <c r="H5" s="52" t="s">
        <v>22</v>
      </c>
      <c r="I5" s="53">
        <v>65</v>
      </c>
      <c r="J5" s="51" t="s">
        <v>21</v>
      </c>
      <c r="K5" s="54">
        <v>4</v>
      </c>
      <c r="L5" s="52" t="s">
        <v>22</v>
      </c>
      <c r="M5" s="55">
        <v>60</v>
      </c>
      <c r="N5" s="50"/>
      <c r="O5" s="50"/>
    </row>
    <row r="6" spans="2:17" ht="13.5" customHeight="1">
      <c r="B6" s="135" t="s">
        <v>23</v>
      </c>
      <c r="C6" s="141" t="s">
        <v>24</v>
      </c>
      <c r="D6" s="150" t="s">
        <v>25</v>
      </c>
      <c r="E6" s="143" t="s">
        <v>26</v>
      </c>
      <c r="F6" s="148" t="s">
        <v>27</v>
      </c>
      <c r="G6" s="146"/>
      <c r="H6" s="146"/>
      <c r="I6" s="149"/>
      <c r="J6" s="145" t="s">
        <v>28</v>
      </c>
      <c r="K6" s="146"/>
      <c r="L6" s="146"/>
      <c r="M6" s="147"/>
      <c r="N6" s="137" t="s">
        <v>29</v>
      </c>
      <c r="O6" s="139" t="s">
        <v>30</v>
      </c>
      <c r="P6" s="133" t="s">
        <v>31</v>
      </c>
      <c r="Q6" s="133" t="s">
        <v>31</v>
      </c>
    </row>
    <row r="7" spans="2:17" ht="34.5" thickBot="1">
      <c r="B7" s="136"/>
      <c r="C7" s="142"/>
      <c r="D7" s="151"/>
      <c r="E7" s="144"/>
      <c r="F7" s="56" t="s">
        <v>32</v>
      </c>
      <c r="G7" s="57" t="s">
        <v>33</v>
      </c>
      <c r="H7" s="57" t="s">
        <v>34</v>
      </c>
      <c r="I7" s="58" t="s">
        <v>35</v>
      </c>
      <c r="J7" s="59" t="s">
        <v>32</v>
      </c>
      <c r="K7" s="57" t="s">
        <v>33</v>
      </c>
      <c r="L7" s="57" t="s">
        <v>34</v>
      </c>
      <c r="M7" s="60" t="s">
        <v>35</v>
      </c>
      <c r="N7" s="138"/>
      <c r="O7" s="140"/>
      <c r="P7" s="134"/>
      <c r="Q7" s="134"/>
    </row>
    <row r="8" spans="2:17" ht="12.75">
      <c r="B8" s="61">
        <v>6509</v>
      </c>
      <c r="C8" s="62" t="s">
        <v>47</v>
      </c>
      <c r="D8" s="62" t="s">
        <v>42</v>
      </c>
      <c r="E8" s="63" t="s">
        <v>48</v>
      </c>
      <c r="F8" s="64">
        <v>5</v>
      </c>
      <c r="G8" s="65">
        <v>32.5</v>
      </c>
      <c r="H8" s="66">
        <f aca="true" t="shared" si="0" ref="H8:H23">IF(OR(G8="снят",G8="н/я",G8&gt;I$5),100,IF(G8&gt;I$4,G8-I$4,0))</f>
        <v>0</v>
      </c>
      <c r="I8" s="67">
        <f aca="true" t="shared" si="1" ref="I8:I23">IF(H8=100,100,F8+H8)</f>
        <v>5</v>
      </c>
      <c r="J8" s="68">
        <v>0</v>
      </c>
      <c r="K8" s="65">
        <v>0</v>
      </c>
      <c r="L8" s="69">
        <f aca="true" t="shared" si="2" ref="L8:L23">IF(OR(K8="снят",K8="н/я",K8&gt;M$5),100,IF(K8&gt;M$4,K8-M$4,0))</f>
        <v>0</v>
      </c>
      <c r="M8" s="70">
        <f aca="true" t="shared" si="3" ref="M8:M23">IF(L8=100,100,J8+L8)</f>
        <v>0</v>
      </c>
      <c r="N8" s="71">
        <f aca="true" t="shared" si="4" ref="N8:N23">I8+M8</f>
        <v>5</v>
      </c>
      <c r="O8" s="72">
        <f aca="true" t="shared" si="5" ref="O8:O23">IF(OR(G8="снят",G8="н/я",G8&gt;I$5,K8="снят",K8="н/я",K8&gt;M$5,AND(G8=0,K8=0)),"—",G8+K8)</f>
        <v>32.5</v>
      </c>
      <c r="P8" s="73">
        <v>1</v>
      </c>
      <c r="Q8" s="73">
        <f>IF(O8="—","—",1)</f>
        <v>1</v>
      </c>
    </row>
    <row r="9" spans="2:17" ht="12.75">
      <c r="B9" s="61">
        <v>6507</v>
      </c>
      <c r="C9" s="62" t="s">
        <v>49</v>
      </c>
      <c r="D9" s="62" t="s">
        <v>42</v>
      </c>
      <c r="E9" s="63" t="s">
        <v>50</v>
      </c>
      <c r="F9" s="74">
        <v>5</v>
      </c>
      <c r="G9" s="75">
        <v>35.15</v>
      </c>
      <c r="H9" s="69">
        <f t="shared" si="0"/>
        <v>0</v>
      </c>
      <c r="I9" s="70">
        <f t="shared" si="1"/>
        <v>5</v>
      </c>
      <c r="J9" s="76">
        <v>0</v>
      </c>
      <c r="K9" s="75">
        <v>0</v>
      </c>
      <c r="L9" s="69">
        <f t="shared" si="2"/>
        <v>0</v>
      </c>
      <c r="M9" s="70">
        <f t="shared" si="3"/>
        <v>0</v>
      </c>
      <c r="N9" s="77">
        <f t="shared" si="4"/>
        <v>5</v>
      </c>
      <c r="O9" s="72">
        <f t="shared" si="5"/>
        <v>35.15</v>
      </c>
      <c r="P9" s="78">
        <f aca="true" t="shared" si="6" ref="P9:P23">P8+1</f>
        <v>2</v>
      </c>
      <c r="Q9" s="78">
        <f aca="true" t="shared" si="7" ref="Q9:Q23">IF(O9="—","—",Q8+1)</f>
        <v>2</v>
      </c>
    </row>
    <row r="10" spans="2:17" ht="12.75">
      <c r="B10" s="61">
        <v>6515</v>
      </c>
      <c r="C10" s="62" t="s">
        <v>51</v>
      </c>
      <c r="D10" s="62" t="s">
        <v>42</v>
      </c>
      <c r="E10" s="63" t="s">
        <v>52</v>
      </c>
      <c r="F10" s="74">
        <v>5</v>
      </c>
      <c r="G10" s="75">
        <v>39.18</v>
      </c>
      <c r="H10" s="69">
        <f t="shared" si="0"/>
        <v>0</v>
      </c>
      <c r="I10" s="70">
        <f t="shared" si="1"/>
        <v>5</v>
      </c>
      <c r="J10" s="76">
        <v>0</v>
      </c>
      <c r="K10" s="75">
        <v>0</v>
      </c>
      <c r="L10" s="69">
        <f t="shared" si="2"/>
        <v>0</v>
      </c>
      <c r="M10" s="70">
        <f t="shared" si="3"/>
        <v>0</v>
      </c>
      <c r="N10" s="77">
        <f t="shared" si="4"/>
        <v>5</v>
      </c>
      <c r="O10" s="72">
        <f t="shared" si="5"/>
        <v>39.18</v>
      </c>
      <c r="P10" s="78">
        <f t="shared" si="6"/>
        <v>3</v>
      </c>
      <c r="Q10" s="78">
        <f t="shared" si="7"/>
        <v>3</v>
      </c>
    </row>
    <row r="11" spans="2:17" ht="12.75">
      <c r="B11" s="61">
        <v>6513</v>
      </c>
      <c r="C11" s="62" t="s">
        <v>53</v>
      </c>
      <c r="D11" s="62" t="s">
        <v>43</v>
      </c>
      <c r="E11" s="63" t="s">
        <v>54</v>
      </c>
      <c r="F11" s="74">
        <v>5</v>
      </c>
      <c r="G11" s="75">
        <v>44.56</v>
      </c>
      <c r="H11" s="69">
        <f t="shared" si="0"/>
        <v>1.5600000000000023</v>
      </c>
      <c r="I11" s="70">
        <f t="shared" si="1"/>
        <v>6.560000000000002</v>
      </c>
      <c r="J11" s="76">
        <v>0</v>
      </c>
      <c r="K11" s="75">
        <v>0</v>
      </c>
      <c r="L11" s="69">
        <f t="shared" si="2"/>
        <v>0</v>
      </c>
      <c r="M11" s="70">
        <f t="shared" si="3"/>
        <v>0</v>
      </c>
      <c r="N11" s="77">
        <f t="shared" si="4"/>
        <v>6.560000000000002</v>
      </c>
      <c r="O11" s="72">
        <f t="shared" si="5"/>
        <v>44.56</v>
      </c>
      <c r="P11" s="78">
        <f t="shared" si="6"/>
        <v>4</v>
      </c>
      <c r="Q11" s="78">
        <f t="shared" si="7"/>
        <v>4</v>
      </c>
    </row>
    <row r="12" spans="2:17" ht="12.75">
      <c r="B12" s="61">
        <v>6504</v>
      </c>
      <c r="C12" s="62" t="s">
        <v>55</v>
      </c>
      <c r="D12" s="62" t="s">
        <v>42</v>
      </c>
      <c r="E12" s="63" t="s">
        <v>56</v>
      </c>
      <c r="F12" s="74">
        <v>10</v>
      </c>
      <c r="G12" s="75">
        <v>37.51</v>
      </c>
      <c r="H12" s="69">
        <f t="shared" si="0"/>
        <v>0</v>
      </c>
      <c r="I12" s="70">
        <f t="shared" si="1"/>
        <v>10</v>
      </c>
      <c r="J12" s="76">
        <v>0</v>
      </c>
      <c r="K12" s="75">
        <v>0</v>
      </c>
      <c r="L12" s="69">
        <f t="shared" si="2"/>
        <v>0</v>
      </c>
      <c r="M12" s="70">
        <f t="shared" si="3"/>
        <v>0</v>
      </c>
      <c r="N12" s="77">
        <f t="shared" si="4"/>
        <v>10</v>
      </c>
      <c r="O12" s="72">
        <f t="shared" si="5"/>
        <v>37.51</v>
      </c>
      <c r="P12" s="78">
        <f t="shared" si="6"/>
        <v>5</v>
      </c>
      <c r="Q12" s="78">
        <f t="shared" si="7"/>
        <v>5</v>
      </c>
    </row>
    <row r="13" spans="2:17" ht="12.75">
      <c r="B13" s="61">
        <v>6503</v>
      </c>
      <c r="C13" s="62" t="s">
        <v>57</v>
      </c>
      <c r="D13" s="62" t="s">
        <v>44</v>
      </c>
      <c r="E13" s="63" t="s">
        <v>58</v>
      </c>
      <c r="F13" s="74">
        <v>5</v>
      </c>
      <c r="G13" s="75">
        <v>49</v>
      </c>
      <c r="H13" s="69">
        <f t="shared" si="0"/>
        <v>6</v>
      </c>
      <c r="I13" s="70">
        <f t="shared" si="1"/>
        <v>11</v>
      </c>
      <c r="J13" s="76">
        <v>0</v>
      </c>
      <c r="K13" s="75">
        <v>0</v>
      </c>
      <c r="L13" s="69">
        <f t="shared" si="2"/>
        <v>0</v>
      </c>
      <c r="M13" s="70">
        <f t="shared" si="3"/>
        <v>0</v>
      </c>
      <c r="N13" s="77">
        <f t="shared" si="4"/>
        <v>11</v>
      </c>
      <c r="O13" s="72">
        <f t="shared" si="5"/>
        <v>49</v>
      </c>
      <c r="P13" s="78">
        <f t="shared" si="6"/>
        <v>6</v>
      </c>
      <c r="Q13" s="78">
        <f t="shared" si="7"/>
        <v>6</v>
      </c>
    </row>
    <row r="14" spans="2:17" ht="12.75">
      <c r="B14" s="61">
        <v>6510</v>
      </c>
      <c r="C14" s="62" t="s">
        <v>59</v>
      </c>
      <c r="D14" s="62" t="s">
        <v>45</v>
      </c>
      <c r="E14" s="63" t="s">
        <v>60</v>
      </c>
      <c r="F14" s="74">
        <v>5</v>
      </c>
      <c r="G14" s="75">
        <v>50.6</v>
      </c>
      <c r="H14" s="69">
        <f t="shared" si="0"/>
        <v>7.600000000000001</v>
      </c>
      <c r="I14" s="70">
        <f t="shared" si="1"/>
        <v>12.600000000000001</v>
      </c>
      <c r="J14" s="76">
        <v>0</v>
      </c>
      <c r="K14" s="75">
        <v>0</v>
      </c>
      <c r="L14" s="69">
        <f t="shared" si="2"/>
        <v>0</v>
      </c>
      <c r="M14" s="70">
        <f t="shared" si="3"/>
        <v>0</v>
      </c>
      <c r="N14" s="77">
        <f t="shared" si="4"/>
        <v>12.600000000000001</v>
      </c>
      <c r="O14" s="72">
        <f t="shared" si="5"/>
        <v>50.6</v>
      </c>
      <c r="P14" s="78">
        <f t="shared" si="6"/>
        <v>7</v>
      </c>
      <c r="Q14" s="78">
        <f t="shared" si="7"/>
        <v>7</v>
      </c>
    </row>
    <row r="15" spans="2:17" ht="12.75">
      <c r="B15" s="61">
        <v>6512</v>
      </c>
      <c r="C15" s="62" t="s">
        <v>61</v>
      </c>
      <c r="D15" s="62" t="s">
        <v>43</v>
      </c>
      <c r="E15" s="63" t="s">
        <v>62</v>
      </c>
      <c r="F15" s="74">
        <v>15</v>
      </c>
      <c r="G15" s="75">
        <v>43.37</v>
      </c>
      <c r="H15" s="69">
        <f t="shared" si="0"/>
        <v>0.36999999999999744</v>
      </c>
      <c r="I15" s="70">
        <f t="shared" si="1"/>
        <v>15.369999999999997</v>
      </c>
      <c r="J15" s="76">
        <v>0</v>
      </c>
      <c r="K15" s="75">
        <v>0</v>
      </c>
      <c r="L15" s="69">
        <f t="shared" si="2"/>
        <v>0</v>
      </c>
      <c r="M15" s="70">
        <f t="shared" si="3"/>
        <v>0</v>
      </c>
      <c r="N15" s="77">
        <f t="shared" si="4"/>
        <v>15.369999999999997</v>
      </c>
      <c r="O15" s="72">
        <f t="shared" si="5"/>
        <v>43.37</v>
      </c>
      <c r="P15" s="78">
        <f t="shared" si="6"/>
        <v>8</v>
      </c>
      <c r="Q15" s="78">
        <f t="shared" si="7"/>
        <v>8</v>
      </c>
    </row>
    <row r="16" spans="2:17" ht="12.75">
      <c r="B16" s="61">
        <v>6508</v>
      </c>
      <c r="C16" s="62" t="s">
        <v>63</v>
      </c>
      <c r="D16" s="62" t="s">
        <v>42</v>
      </c>
      <c r="E16" s="63" t="s">
        <v>64</v>
      </c>
      <c r="F16" s="74">
        <v>20</v>
      </c>
      <c r="G16" s="75">
        <v>42.72</v>
      </c>
      <c r="H16" s="69">
        <f t="shared" si="0"/>
        <v>0</v>
      </c>
      <c r="I16" s="70">
        <f t="shared" si="1"/>
        <v>20</v>
      </c>
      <c r="J16" s="76">
        <v>0</v>
      </c>
      <c r="K16" s="75">
        <v>0</v>
      </c>
      <c r="L16" s="69">
        <f t="shared" si="2"/>
        <v>0</v>
      </c>
      <c r="M16" s="70">
        <f t="shared" si="3"/>
        <v>0</v>
      </c>
      <c r="N16" s="77">
        <f t="shared" si="4"/>
        <v>20</v>
      </c>
      <c r="O16" s="72">
        <f t="shared" si="5"/>
        <v>42.72</v>
      </c>
      <c r="P16" s="78">
        <f t="shared" si="6"/>
        <v>9</v>
      </c>
      <c r="Q16" s="78">
        <f t="shared" si="7"/>
        <v>9</v>
      </c>
    </row>
    <row r="17" spans="2:17" ht="12.75">
      <c r="B17" s="61">
        <v>6501</v>
      </c>
      <c r="C17" s="62" t="s">
        <v>65</v>
      </c>
      <c r="D17" s="62" t="s">
        <v>42</v>
      </c>
      <c r="E17" s="63" t="s">
        <v>66</v>
      </c>
      <c r="F17" s="74">
        <v>0</v>
      </c>
      <c r="G17" s="75" t="s">
        <v>67</v>
      </c>
      <c r="H17" s="69">
        <f t="shared" si="0"/>
        <v>100</v>
      </c>
      <c r="I17" s="70">
        <f t="shared" si="1"/>
        <v>100</v>
      </c>
      <c r="J17" s="76">
        <v>0</v>
      </c>
      <c r="K17" s="75">
        <v>0</v>
      </c>
      <c r="L17" s="69">
        <f t="shared" si="2"/>
        <v>0</v>
      </c>
      <c r="M17" s="70">
        <f t="shared" si="3"/>
        <v>0</v>
      </c>
      <c r="N17" s="77">
        <f t="shared" si="4"/>
        <v>100</v>
      </c>
      <c r="O17" s="72" t="str">
        <f t="shared" si="5"/>
        <v>—</v>
      </c>
      <c r="P17" s="78">
        <f t="shared" si="6"/>
        <v>10</v>
      </c>
      <c r="Q17" s="78" t="str">
        <f t="shared" si="7"/>
        <v>—</v>
      </c>
    </row>
    <row r="18" spans="2:17" ht="12.75">
      <c r="B18" s="61">
        <v>6502</v>
      </c>
      <c r="C18" s="62" t="s">
        <v>47</v>
      </c>
      <c r="D18" s="62" t="s">
        <v>42</v>
      </c>
      <c r="E18" s="63" t="s">
        <v>68</v>
      </c>
      <c r="F18" s="74">
        <v>0</v>
      </c>
      <c r="G18" s="75" t="s">
        <v>67</v>
      </c>
      <c r="H18" s="69">
        <f t="shared" si="0"/>
        <v>100</v>
      </c>
      <c r="I18" s="70">
        <f t="shared" si="1"/>
        <v>100</v>
      </c>
      <c r="J18" s="76">
        <v>0</v>
      </c>
      <c r="K18" s="75">
        <v>0</v>
      </c>
      <c r="L18" s="69">
        <f t="shared" si="2"/>
        <v>0</v>
      </c>
      <c r="M18" s="70">
        <f t="shared" si="3"/>
        <v>0</v>
      </c>
      <c r="N18" s="77">
        <f t="shared" si="4"/>
        <v>100</v>
      </c>
      <c r="O18" s="72" t="str">
        <f t="shared" si="5"/>
        <v>—</v>
      </c>
      <c r="P18" s="78">
        <f t="shared" si="6"/>
        <v>11</v>
      </c>
      <c r="Q18" s="78" t="str">
        <f t="shared" si="7"/>
        <v>—</v>
      </c>
    </row>
    <row r="19" spans="2:17" ht="12.75">
      <c r="B19" s="61">
        <v>6505</v>
      </c>
      <c r="C19" s="62" t="s">
        <v>69</v>
      </c>
      <c r="D19" s="62" t="s">
        <v>42</v>
      </c>
      <c r="E19" s="63" t="s">
        <v>70</v>
      </c>
      <c r="F19" s="74">
        <v>0</v>
      </c>
      <c r="G19" s="75" t="s">
        <v>67</v>
      </c>
      <c r="H19" s="69">
        <f t="shared" si="0"/>
        <v>100</v>
      </c>
      <c r="I19" s="70">
        <f t="shared" si="1"/>
        <v>100</v>
      </c>
      <c r="J19" s="76">
        <v>0</v>
      </c>
      <c r="K19" s="75">
        <v>0</v>
      </c>
      <c r="L19" s="69">
        <f t="shared" si="2"/>
        <v>0</v>
      </c>
      <c r="M19" s="70">
        <f t="shared" si="3"/>
        <v>0</v>
      </c>
      <c r="N19" s="77">
        <f t="shared" si="4"/>
        <v>100</v>
      </c>
      <c r="O19" s="72" t="str">
        <f t="shared" si="5"/>
        <v>—</v>
      </c>
      <c r="P19" s="78">
        <f t="shared" si="6"/>
        <v>12</v>
      </c>
      <c r="Q19" s="78" t="str">
        <f t="shared" si="7"/>
        <v>—</v>
      </c>
    </row>
    <row r="20" spans="2:17" ht="12.75">
      <c r="B20" s="61">
        <v>6506</v>
      </c>
      <c r="C20" s="62" t="s">
        <v>71</v>
      </c>
      <c r="D20" s="62" t="s">
        <v>42</v>
      </c>
      <c r="E20" s="63" t="s">
        <v>72</v>
      </c>
      <c r="F20" s="74">
        <v>0</v>
      </c>
      <c r="G20" s="75" t="s">
        <v>67</v>
      </c>
      <c r="H20" s="69">
        <f t="shared" si="0"/>
        <v>100</v>
      </c>
      <c r="I20" s="70">
        <f t="shared" si="1"/>
        <v>100</v>
      </c>
      <c r="J20" s="76">
        <v>0</v>
      </c>
      <c r="K20" s="75">
        <v>0</v>
      </c>
      <c r="L20" s="69">
        <f t="shared" si="2"/>
        <v>0</v>
      </c>
      <c r="M20" s="70">
        <f t="shared" si="3"/>
        <v>0</v>
      </c>
      <c r="N20" s="77">
        <f t="shared" si="4"/>
        <v>100</v>
      </c>
      <c r="O20" s="72" t="str">
        <f t="shared" si="5"/>
        <v>—</v>
      </c>
      <c r="P20" s="78">
        <f t="shared" si="6"/>
        <v>13</v>
      </c>
      <c r="Q20" s="78" t="str">
        <f t="shared" si="7"/>
        <v>—</v>
      </c>
    </row>
    <row r="21" spans="2:17" ht="12.75">
      <c r="B21" s="61">
        <v>6511</v>
      </c>
      <c r="C21" s="62" t="s">
        <v>73</v>
      </c>
      <c r="D21" s="62" t="s">
        <v>42</v>
      </c>
      <c r="E21" s="63" t="s">
        <v>74</v>
      </c>
      <c r="F21" s="74">
        <v>0</v>
      </c>
      <c r="G21" s="75" t="s">
        <v>67</v>
      </c>
      <c r="H21" s="69">
        <f t="shared" si="0"/>
        <v>100</v>
      </c>
      <c r="I21" s="70">
        <f t="shared" si="1"/>
        <v>100</v>
      </c>
      <c r="J21" s="76">
        <v>0</v>
      </c>
      <c r="K21" s="75">
        <v>0</v>
      </c>
      <c r="L21" s="69">
        <f t="shared" si="2"/>
        <v>0</v>
      </c>
      <c r="M21" s="70">
        <f t="shared" si="3"/>
        <v>0</v>
      </c>
      <c r="N21" s="77">
        <f t="shared" si="4"/>
        <v>100</v>
      </c>
      <c r="O21" s="72" t="str">
        <f t="shared" si="5"/>
        <v>—</v>
      </c>
      <c r="P21" s="78">
        <f t="shared" si="6"/>
        <v>14</v>
      </c>
      <c r="Q21" s="78" t="str">
        <f t="shared" si="7"/>
        <v>—</v>
      </c>
    </row>
    <row r="22" spans="2:17" ht="12.75">
      <c r="B22" s="61">
        <v>6514</v>
      </c>
      <c r="C22" s="62" t="s">
        <v>75</v>
      </c>
      <c r="D22" s="62" t="s">
        <v>42</v>
      </c>
      <c r="E22" s="63" t="s">
        <v>76</v>
      </c>
      <c r="F22" s="74">
        <v>0</v>
      </c>
      <c r="G22" s="75" t="s">
        <v>67</v>
      </c>
      <c r="H22" s="69">
        <f t="shared" si="0"/>
        <v>100</v>
      </c>
      <c r="I22" s="70">
        <f t="shared" si="1"/>
        <v>100</v>
      </c>
      <c r="J22" s="76">
        <v>0</v>
      </c>
      <c r="K22" s="75">
        <v>0</v>
      </c>
      <c r="L22" s="69">
        <f t="shared" si="2"/>
        <v>0</v>
      </c>
      <c r="M22" s="70">
        <f t="shared" si="3"/>
        <v>0</v>
      </c>
      <c r="N22" s="77">
        <f t="shared" si="4"/>
        <v>100</v>
      </c>
      <c r="O22" s="72" t="str">
        <f t="shared" si="5"/>
        <v>—</v>
      </c>
      <c r="P22" s="78">
        <f t="shared" si="6"/>
        <v>15</v>
      </c>
      <c r="Q22" s="78" t="str">
        <f t="shared" si="7"/>
        <v>—</v>
      </c>
    </row>
    <row r="23" spans="2:17" ht="12.75">
      <c r="B23" s="61">
        <v>6516</v>
      </c>
      <c r="C23" s="62" t="s">
        <v>77</v>
      </c>
      <c r="D23" s="62" t="s">
        <v>42</v>
      </c>
      <c r="E23" s="63" t="s">
        <v>78</v>
      </c>
      <c r="F23" s="74">
        <v>0</v>
      </c>
      <c r="G23" s="75" t="s">
        <v>67</v>
      </c>
      <c r="H23" s="69">
        <f t="shared" si="0"/>
        <v>100</v>
      </c>
      <c r="I23" s="70">
        <f t="shared" si="1"/>
        <v>100</v>
      </c>
      <c r="J23" s="76">
        <v>0</v>
      </c>
      <c r="K23" s="75">
        <v>0</v>
      </c>
      <c r="L23" s="69">
        <f t="shared" si="2"/>
        <v>0</v>
      </c>
      <c r="M23" s="70">
        <f t="shared" si="3"/>
        <v>0</v>
      </c>
      <c r="N23" s="77">
        <f t="shared" si="4"/>
        <v>100</v>
      </c>
      <c r="O23" s="72" t="str">
        <f t="shared" si="5"/>
        <v>—</v>
      </c>
      <c r="P23" s="78">
        <f t="shared" si="6"/>
        <v>16</v>
      </c>
      <c r="Q23" s="78" t="str">
        <f t="shared" si="7"/>
        <v>—</v>
      </c>
    </row>
    <row r="24" spans="2:17" ht="13.5" thickBot="1">
      <c r="B24" s="79"/>
      <c r="C24" s="80"/>
      <c r="D24" s="80"/>
      <c r="E24" s="81"/>
      <c r="F24" s="82"/>
      <c r="G24" s="80"/>
      <c r="H24" s="80"/>
      <c r="I24" s="83"/>
      <c r="J24" s="82"/>
      <c r="K24" s="80"/>
      <c r="L24" s="80"/>
      <c r="M24" s="83"/>
      <c r="N24" s="84"/>
      <c r="O24" s="81"/>
      <c r="P24" s="85"/>
      <c r="Q24" s="85"/>
    </row>
  </sheetData>
  <sheetProtection/>
  <mergeCells count="10">
    <mergeCell ref="Q6:Q7"/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Q22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«Кубок Пермского края»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tr">
        <f>'BA-Maxi'!$B$3</f>
        <v>двоеборье</v>
      </c>
      <c r="E3" s="44"/>
    </row>
    <row r="4" spans="2:15" s="37" customFormat="1" ht="12.75">
      <c r="B4" s="45" t="s">
        <v>79</v>
      </c>
      <c r="E4" s="46"/>
      <c r="F4" s="47" t="s">
        <v>19</v>
      </c>
      <c r="G4" s="48">
        <v>162</v>
      </c>
      <c r="H4" s="48" t="s">
        <v>20</v>
      </c>
      <c r="I4" s="49">
        <v>43</v>
      </c>
      <c r="J4" s="47" t="s">
        <v>19</v>
      </c>
      <c r="K4" s="48">
        <v>158</v>
      </c>
      <c r="L4" s="48" t="s">
        <v>20</v>
      </c>
      <c r="M4" s="49">
        <v>40</v>
      </c>
      <c r="N4" s="50"/>
      <c r="O4" s="50"/>
    </row>
    <row r="5" spans="5:15" s="37" customFormat="1" ht="13.5" thickBot="1">
      <c r="E5" s="44"/>
      <c r="F5" s="51" t="s">
        <v>21</v>
      </c>
      <c r="G5" s="52">
        <v>3.8</v>
      </c>
      <c r="H5" s="52" t="s">
        <v>22</v>
      </c>
      <c r="I5" s="53">
        <v>65</v>
      </c>
      <c r="J5" s="51" t="s">
        <v>21</v>
      </c>
      <c r="K5" s="54">
        <v>4</v>
      </c>
      <c r="L5" s="52" t="s">
        <v>22</v>
      </c>
      <c r="M5" s="55">
        <v>60</v>
      </c>
      <c r="N5" s="50"/>
      <c r="O5" s="50"/>
    </row>
    <row r="6" spans="2:17" ht="13.5" customHeight="1">
      <c r="B6" s="135" t="s">
        <v>23</v>
      </c>
      <c r="C6" s="141" t="s">
        <v>24</v>
      </c>
      <c r="D6" s="150" t="s">
        <v>25</v>
      </c>
      <c r="E6" s="143" t="s">
        <v>26</v>
      </c>
      <c r="F6" s="148" t="s">
        <v>27</v>
      </c>
      <c r="G6" s="146"/>
      <c r="H6" s="146"/>
      <c r="I6" s="149"/>
      <c r="J6" s="145" t="s">
        <v>28</v>
      </c>
      <c r="K6" s="146"/>
      <c r="L6" s="146"/>
      <c r="M6" s="147"/>
      <c r="N6" s="137" t="s">
        <v>29</v>
      </c>
      <c r="O6" s="139" t="s">
        <v>30</v>
      </c>
      <c r="P6" s="133" t="s">
        <v>31</v>
      </c>
      <c r="Q6" s="133" t="s">
        <v>31</v>
      </c>
    </row>
    <row r="7" spans="2:17" ht="34.5" thickBot="1">
      <c r="B7" s="136"/>
      <c r="C7" s="142"/>
      <c r="D7" s="151"/>
      <c r="E7" s="144"/>
      <c r="F7" s="56" t="s">
        <v>32</v>
      </c>
      <c r="G7" s="57" t="s">
        <v>33</v>
      </c>
      <c r="H7" s="57" t="s">
        <v>34</v>
      </c>
      <c r="I7" s="58" t="s">
        <v>35</v>
      </c>
      <c r="J7" s="59" t="s">
        <v>32</v>
      </c>
      <c r="K7" s="57" t="s">
        <v>33</v>
      </c>
      <c r="L7" s="57" t="s">
        <v>34</v>
      </c>
      <c r="M7" s="60" t="s">
        <v>35</v>
      </c>
      <c r="N7" s="138"/>
      <c r="O7" s="140"/>
      <c r="P7" s="134"/>
      <c r="Q7" s="134"/>
    </row>
    <row r="8" spans="2:17" ht="12.75">
      <c r="B8" s="61">
        <v>5509</v>
      </c>
      <c r="C8" s="62" t="s">
        <v>73</v>
      </c>
      <c r="D8" s="62" t="s">
        <v>42</v>
      </c>
      <c r="E8" s="63" t="s">
        <v>84</v>
      </c>
      <c r="F8" s="64">
        <v>5</v>
      </c>
      <c r="G8" s="65">
        <v>35.48</v>
      </c>
      <c r="H8" s="66">
        <f aca="true" t="shared" si="0" ref="H8:H21">IF(OR(G8="снят",G8="н/я",G8&gt;I$5),100,IF(G8&gt;I$4,G8-I$4,0))</f>
        <v>0</v>
      </c>
      <c r="I8" s="67">
        <f aca="true" t="shared" si="1" ref="I8:I21">IF(H8=100,100,F8+H8)</f>
        <v>5</v>
      </c>
      <c r="J8" s="68">
        <v>0</v>
      </c>
      <c r="K8" s="65">
        <v>0</v>
      </c>
      <c r="L8" s="69">
        <f aca="true" t="shared" si="2" ref="L8:L21">IF(OR(K8="снят",K8="н/я",K8&gt;M$5),100,IF(K8&gt;M$4,K8-M$4,0))</f>
        <v>0</v>
      </c>
      <c r="M8" s="70">
        <f aca="true" t="shared" si="3" ref="M8:M21">IF(L8=100,100,J8+L8)</f>
        <v>0</v>
      </c>
      <c r="N8" s="71">
        <f aca="true" t="shared" si="4" ref="N8:N21">I8+M8</f>
        <v>5</v>
      </c>
      <c r="O8" s="72">
        <f aca="true" t="shared" si="5" ref="O8:O21">IF(OR(G8="снят",G8="н/я",G8&gt;I$5,K8="снят",K8="н/я",K8&gt;M$5,AND(G8=0,K8=0)),"—",G8+K8)</f>
        <v>35.48</v>
      </c>
      <c r="P8" s="73">
        <v>1</v>
      </c>
      <c r="Q8" s="73">
        <f>IF(O8="—","—",1)</f>
        <v>1</v>
      </c>
    </row>
    <row r="9" spans="2:17" ht="12.75">
      <c r="B9" s="61">
        <v>5511</v>
      </c>
      <c r="C9" s="62" t="s">
        <v>98</v>
      </c>
      <c r="D9" s="62" t="s">
        <v>42</v>
      </c>
      <c r="E9" s="63" t="s">
        <v>99</v>
      </c>
      <c r="F9" s="74">
        <v>5</v>
      </c>
      <c r="G9" s="75">
        <v>40.56</v>
      </c>
      <c r="H9" s="69">
        <f t="shared" si="0"/>
        <v>0</v>
      </c>
      <c r="I9" s="70">
        <f t="shared" si="1"/>
        <v>5</v>
      </c>
      <c r="J9" s="76">
        <v>0</v>
      </c>
      <c r="K9" s="75">
        <v>0</v>
      </c>
      <c r="L9" s="69">
        <f t="shared" si="2"/>
        <v>0</v>
      </c>
      <c r="M9" s="70">
        <f t="shared" si="3"/>
        <v>0</v>
      </c>
      <c r="N9" s="77">
        <f t="shared" si="4"/>
        <v>5</v>
      </c>
      <c r="O9" s="72">
        <f t="shared" si="5"/>
        <v>40.56</v>
      </c>
      <c r="P9" s="78">
        <f aca="true" t="shared" si="6" ref="P9:P21">P8+1</f>
        <v>2</v>
      </c>
      <c r="Q9" s="78">
        <f aca="true" t="shared" si="7" ref="Q9:Q21">IF(O9="—","—",Q8+1)</f>
        <v>2</v>
      </c>
    </row>
    <row r="10" spans="2:17" ht="12.75">
      <c r="B10" s="61">
        <v>5512</v>
      </c>
      <c r="C10" s="62" t="s">
        <v>148</v>
      </c>
      <c r="D10" s="62" t="s">
        <v>166</v>
      </c>
      <c r="E10" s="63" t="s">
        <v>167</v>
      </c>
      <c r="F10" s="74">
        <v>0</v>
      </c>
      <c r="G10" s="75">
        <v>48.5</v>
      </c>
      <c r="H10" s="69">
        <f t="shared" si="0"/>
        <v>5.5</v>
      </c>
      <c r="I10" s="70">
        <f t="shared" si="1"/>
        <v>5.5</v>
      </c>
      <c r="J10" s="76">
        <v>0</v>
      </c>
      <c r="K10" s="75">
        <v>0</v>
      </c>
      <c r="L10" s="69">
        <f t="shared" si="2"/>
        <v>0</v>
      </c>
      <c r="M10" s="70">
        <f t="shared" si="3"/>
        <v>0</v>
      </c>
      <c r="N10" s="77">
        <f t="shared" si="4"/>
        <v>5.5</v>
      </c>
      <c r="O10" s="72">
        <f t="shared" si="5"/>
        <v>48.5</v>
      </c>
      <c r="P10" s="78">
        <f t="shared" si="6"/>
        <v>3</v>
      </c>
      <c r="Q10" s="78">
        <f t="shared" si="7"/>
        <v>3</v>
      </c>
    </row>
    <row r="11" spans="2:17" ht="12.75">
      <c r="B11" s="61">
        <v>5502</v>
      </c>
      <c r="C11" s="62" t="s">
        <v>98</v>
      </c>
      <c r="D11" s="62" t="s">
        <v>42</v>
      </c>
      <c r="E11" s="63" t="s">
        <v>132</v>
      </c>
      <c r="F11" s="74">
        <v>5</v>
      </c>
      <c r="G11" s="75">
        <v>44.2</v>
      </c>
      <c r="H11" s="69">
        <f t="shared" si="0"/>
        <v>1.2000000000000028</v>
      </c>
      <c r="I11" s="70">
        <f t="shared" si="1"/>
        <v>6.200000000000003</v>
      </c>
      <c r="J11" s="76">
        <v>0</v>
      </c>
      <c r="K11" s="75">
        <v>0</v>
      </c>
      <c r="L11" s="69">
        <f t="shared" si="2"/>
        <v>0</v>
      </c>
      <c r="M11" s="70">
        <f t="shared" si="3"/>
        <v>0</v>
      </c>
      <c r="N11" s="77">
        <f t="shared" si="4"/>
        <v>6.200000000000003</v>
      </c>
      <c r="O11" s="72">
        <f t="shared" si="5"/>
        <v>44.2</v>
      </c>
      <c r="P11" s="78">
        <f t="shared" si="6"/>
        <v>4</v>
      </c>
      <c r="Q11" s="78">
        <f t="shared" si="7"/>
        <v>4</v>
      </c>
    </row>
    <row r="12" spans="2:17" ht="12.75">
      <c r="B12" s="61">
        <v>5501</v>
      </c>
      <c r="C12" s="62" t="s">
        <v>102</v>
      </c>
      <c r="D12" s="62" t="s">
        <v>44</v>
      </c>
      <c r="E12" s="63" t="s">
        <v>146</v>
      </c>
      <c r="F12" s="74">
        <v>10</v>
      </c>
      <c r="G12" s="75">
        <v>36.04</v>
      </c>
      <c r="H12" s="69">
        <f t="shared" si="0"/>
        <v>0</v>
      </c>
      <c r="I12" s="70">
        <f t="shared" si="1"/>
        <v>10</v>
      </c>
      <c r="J12" s="76">
        <v>0</v>
      </c>
      <c r="K12" s="75">
        <v>0</v>
      </c>
      <c r="L12" s="69">
        <f t="shared" si="2"/>
        <v>0</v>
      </c>
      <c r="M12" s="70">
        <f t="shared" si="3"/>
        <v>0</v>
      </c>
      <c r="N12" s="77">
        <f t="shared" si="4"/>
        <v>10</v>
      </c>
      <c r="O12" s="72">
        <f t="shared" si="5"/>
        <v>36.04</v>
      </c>
      <c r="P12" s="78">
        <f t="shared" si="6"/>
        <v>5</v>
      </c>
      <c r="Q12" s="78">
        <f t="shared" si="7"/>
        <v>5</v>
      </c>
    </row>
    <row r="13" spans="2:17" ht="12.75">
      <c r="B13" s="61">
        <v>5506</v>
      </c>
      <c r="C13" s="62" t="s">
        <v>168</v>
      </c>
      <c r="D13" s="62" t="s">
        <v>42</v>
      </c>
      <c r="E13" s="63" t="s">
        <v>169</v>
      </c>
      <c r="F13" s="74">
        <v>10</v>
      </c>
      <c r="G13" s="75">
        <v>36.8</v>
      </c>
      <c r="H13" s="69">
        <f t="shared" si="0"/>
        <v>0</v>
      </c>
      <c r="I13" s="70">
        <f t="shared" si="1"/>
        <v>10</v>
      </c>
      <c r="J13" s="76">
        <v>0</v>
      </c>
      <c r="K13" s="75">
        <v>0</v>
      </c>
      <c r="L13" s="69">
        <f t="shared" si="2"/>
        <v>0</v>
      </c>
      <c r="M13" s="70">
        <f t="shared" si="3"/>
        <v>0</v>
      </c>
      <c r="N13" s="77">
        <f t="shared" si="4"/>
        <v>10</v>
      </c>
      <c r="O13" s="72">
        <f t="shared" si="5"/>
        <v>36.8</v>
      </c>
      <c r="P13" s="78">
        <f t="shared" si="6"/>
        <v>6</v>
      </c>
      <c r="Q13" s="78">
        <f t="shared" si="7"/>
        <v>6</v>
      </c>
    </row>
    <row r="14" spans="2:17" ht="12.75">
      <c r="B14" s="61">
        <v>5513</v>
      </c>
      <c r="C14" s="62" t="s">
        <v>65</v>
      </c>
      <c r="D14" s="62" t="s">
        <v>42</v>
      </c>
      <c r="E14" s="63" t="s">
        <v>154</v>
      </c>
      <c r="F14" s="74">
        <v>10</v>
      </c>
      <c r="G14" s="75">
        <v>39.7</v>
      </c>
      <c r="H14" s="69">
        <f t="shared" si="0"/>
        <v>0</v>
      </c>
      <c r="I14" s="70">
        <f t="shared" si="1"/>
        <v>10</v>
      </c>
      <c r="J14" s="76">
        <v>0</v>
      </c>
      <c r="K14" s="75">
        <v>0</v>
      </c>
      <c r="L14" s="69">
        <f t="shared" si="2"/>
        <v>0</v>
      </c>
      <c r="M14" s="70">
        <f t="shared" si="3"/>
        <v>0</v>
      </c>
      <c r="N14" s="77">
        <f t="shared" si="4"/>
        <v>10</v>
      </c>
      <c r="O14" s="72">
        <f t="shared" si="5"/>
        <v>39.7</v>
      </c>
      <c r="P14" s="78">
        <f t="shared" si="6"/>
        <v>7</v>
      </c>
      <c r="Q14" s="78">
        <f t="shared" si="7"/>
        <v>7</v>
      </c>
    </row>
    <row r="15" spans="2:17" ht="12.75">
      <c r="B15" s="61">
        <v>5507</v>
      </c>
      <c r="C15" s="62" t="s">
        <v>119</v>
      </c>
      <c r="D15" s="62" t="s">
        <v>43</v>
      </c>
      <c r="E15" s="63" t="s">
        <v>120</v>
      </c>
      <c r="F15" s="74">
        <v>10</v>
      </c>
      <c r="G15" s="75">
        <v>40.08</v>
      </c>
      <c r="H15" s="69">
        <f t="shared" si="0"/>
        <v>0</v>
      </c>
      <c r="I15" s="70">
        <f t="shared" si="1"/>
        <v>10</v>
      </c>
      <c r="J15" s="76">
        <v>0</v>
      </c>
      <c r="K15" s="75">
        <v>0</v>
      </c>
      <c r="L15" s="69">
        <f t="shared" si="2"/>
        <v>0</v>
      </c>
      <c r="M15" s="70">
        <f t="shared" si="3"/>
        <v>0</v>
      </c>
      <c r="N15" s="77">
        <f t="shared" si="4"/>
        <v>10</v>
      </c>
      <c r="O15" s="72">
        <f t="shared" si="5"/>
        <v>40.08</v>
      </c>
      <c r="P15" s="78">
        <f t="shared" si="6"/>
        <v>8</v>
      </c>
      <c r="Q15" s="78">
        <f t="shared" si="7"/>
        <v>8</v>
      </c>
    </row>
    <row r="16" spans="2:17" ht="12.75">
      <c r="B16" s="61">
        <v>5503</v>
      </c>
      <c r="C16" s="62" t="s">
        <v>136</v>
      </c>
      <c r="D16" s="62" t="s">
        <v>42</v>
      </c>
      <c r="E16" s="63" t="s">
        <v>137</v>
      </c>
      <c r="F16" s="74">
        <v>0</v>
      </c>
      <c r="G16" s="75" t="s">
        <v>67</v>
      </c>
      <c r="H16" s="69">
        <f t="shared" si="0"/>
        <v>100</v>
      </c>
      <c r="I16" s="70">
        <f t="shared" si="1"/>
        <v>100</v>
      </c>
      <c r="J16" s="76">
        <v>0</v>
      </c>
      <c r="K16" s="75">
        <v>0</v>
      </c>
      <c r="L16" s="69">
        <f t="shared" si="2"/>
        <v>0</v>
      </c>
      <c r="M16" s="70">
        <f t="shared" si="3"/>
        <v>0</v>
      </c>
      <c r="N16" s="77">
        <f t="shared" si="4"/>
        <v>100</v>
      </c>
      <c r="O16" s="72" t="str">
        <f t="shared" si="5"/>
        <v>—</v>
      </c>
      <c r="P16" s="78">
        <f t="shared" si="6"/>
        <v>9</v>
      </c>
      <c r="Q16" s="78" t="str">
        <f t="shared" si="7"/>
        <v>—</v>
      </c>
    </row>
    <row r="17" spans="2:17" ht="12.75">
      <c r="B17" s="61">
        <v>5504</v>
      </c>
      <c r="C17" s="62" t="s">
        <v>109</v>
      </c>
      <c r="D17" s="62" t="s">
        <v>166</v>
      </c>
      <c r="E17" s="63" t="s">
        <v>147</v>
      </c>
      <c r="F17" s="74">
        <v>0</v>
      </c>
      <c r="G17" s="75" t="s">
        <v>67</v>
      </c>
      <c r="H17" s="69">
        <f t="shared" si="0"/>
        <v>100</v>
      </c>
      <c r="I17" s="70">
        <f t="shared" si="1"/>
        <v>100</v>
      </c>
      <c r="J17" s="76">
        <v>0</v>
      </c>
      <c r="K17" s="75">
        <v>0</v>
      </c>
      <c r="L17" s="69">
        <f t="shared" si="2"/>
        <v>0</v>
      </c>
      <c r="M17" s="70">
        <f t="shared" si="3"/>
        <v>0</v>
      </c>
      <c r="N17" s="77">
        <f t="shared" si="4"/>
        <v>100</v>
      </c>
      <c r="O17" s="72" t="str">
        <f t="shared" si="5"/>
        <v>—</v>
      </c>
      <c r="P17" s="78">
        <f t="shared" si="6"/>
        <v>10</v>
      </c>
      <c r="Q17" s="78" t="str">
        <f t="shared" si="7"/>
        <v>—</v>
      </c>
    </row>
    <row r="18" spans="2:17" ht="12.75">
      <c r="B18" s="61">
        <v>5505</v>
      </c>
      <c r="C18" s="62" t="s">
        <v>93</v>
      </c>
      <c r="D18" s="62" t="s">
        <v>166</v>
      </c>
      <c r="E18" s="63" t="s">
        <v>112</v>
      </c>
      <c r="F18" s="74">
        <v>0</v>
      </c>
      <c r="G18" s="75" t="s">
        <v>67</v>
      </c>
      <c r="H18" s="69">
        <f t="shared" si="0"/>
        <v>100</v>
      </c>
      <c r="I18" s="70">
        <f t="shared" si="1"/>
        <v>100</v>
      </c>
      <c r="J18" s="76">
        <v>0</v>
      </c>
      <c r="K18" s="75">
        <v>0</v>
      </c>
      <c r="L18" s="69">
        <f t="shared" si="2"/>
        <v>0</v>
      </c>
      <c r="M18" s="70">
        <f t="shared" si="3"/>
        <v>0</v>
      </c>
      <c r="N18" s="77">
        <f t="shared" si="4"/>
        <v>100</v>
      </c>
      <c r="O18" s="72" t="str">
        <f t="shared" si="5"/>
        <v>—</v>
      </c>
      <c r="P18" s="78">
        <f t="shared" si="6"/>
        <v>11</v>
      </c>
      <c r="Q18" s="78" t="str">
        <f t="shared" si="7"/>
        <v>—</v>
      </c>
    </row>
    <row r="19" spans="2:17" ht="12.75">
      <c r="B19" s="61">
        <v>5508</v>
      </c>
      <c r="C19" s="62" t="s">
        <v>148</v>
      </c>
      <c r="D19" s="62" t="s">
        <v>166</v>
      </c>
      <c r="E19" s="63" t="s">
        <v>149</v>
      </c>
      <c r="F19" s="74">
        <v>0</v>
      </c>
      <c r="G19" s="75" t="s">
        <v>67</v>
      </c>
      <c r="H19" s="69">
        <f t="shared" si="0"/>
        <v>100</v>
      </c>
      <c r="I19" s="70">
        <f t="shared" si="1"/>
        <v>100</v>
      </c>
      <c r="J19" s="76">
        <v>0</v>
      </c>
      <c r="K19" s="75">
        <v>0</v>
      </c>
      <c r="L19" s="69">
        <f t="shared" si="2"/>
        <v>0</v>
      </c>
      <c r="M19" s="70">
        <f t="shared" si="3"/>
        <v>0</v>
      </c>
      <c r="N19" s="77">
        <f t="shared" si="4"/>
        <v>100</v>
      </c>
      <c r="O19" s="72" t="str">
        <f t="shared" si="5"/>
        <v>—</v>
      </c>
      <c r="P19" s="78">
        <f t="shared" si="6"/>
        <v>12</v>
      </c>
      <c r="Q19" s="78" t="str">
        <f t="shared" si="7"/>
        <v>—</v>
      </c>
    </row>
    <row r="20" spans="2:17" ht="12.75">
      <c r="B20" s="61">
        <v>5510</v>
      </c>
      <c r="C20" s="62" t="s">
        <v>119</v>
      </c>
      <c r="D20" s="62" t="s">
        <v>43</v>
      </c>
      <c r="E20" s="63" t="s">
        <v>121</v>
      </c>
      <c r="F20" s="74">
        <v>0</v>
      </c>
      <c r="G20" s="75" t="s">
        <v>67</v>
      </c>
      <c r="H20" s="69">
        <f t="shared" si="0"/>
        <v>100</v>
      </c>
      <c r="I20" s="70">
        <f t="shared" si="1"/>
        <v>100</v>
      </c>
      <c r="J20" s="76">
        <v>0</v>
      </c>
      <c r="K20" s="75">
        <v>0</v>
      </c>
      <c r="L20" s="69">
        <f t="shared" si="2"/>
        <v>0</v>
      </c>
      <c r="M20" s="70">
        <f t="shared" si="3"/>
        <v>0</v>
      </c>
      <c r="N20" s="77">
        <f t="shared" si="4"/>
        <v>100</v>
      </c>
      <c r="O20" s="72" t="str">
        <f t="shared" si="5"/>
        <v>—</v>
      </c>
      <c r="P20" s="78">
        <f t="shared" si="6"/>
        <v>13</v>
      </c>
      <c r="Q20" s="78" t="str">
        <f t="shared" si="7"/>
        <v>—</v>
      </c>
    </row>
    <row r="21" spans="2:17" ht="12.75">
      <c r="B21" s="61">
        <v>5514</v>
      </c>
      <c r="C21" s="62" t="s">
        <v>96</v>
      </c>
      <c r="D21" s="62" t="s">
        <v>42</v>
      </c>
      <c r="E21" s="63" t="s">
        <v>97</v>
      </c>
      <c r="F21" s="74">
        <v>0</v>
      </c>
      <c r="G21" s="75" t="s">
        <v>67</v>
      </c>
      <c r="H21" s="69">
        <f t="shared" si="0"/>
        <v>100</v>
      </c>
      <c r="I21" s="70">
        <f t="shared" si="1"/>
        <v>100</v>
      </c>
      <c r="J21" s="76">
        <v>0</v>
      </c>
      <c r="K21" s="75">
        <v>0</v>
      </c>
      <c r="L21" s="69">
        <f t="shared" si="2"/>
        <v>0</v>
      </c>
      <c r="M21" s="70">
        <f t="shared" si="3"/>
        <v>0</v>
      </c>
      <c r="N21" s="77">
        <f t="shared" si="4"/>
        <v>100</v>
      </c>
      <c r="O21" s="72" t="str">
        <f t="shared" si="5"/>
        <v>—</v>
      </c>
      <c r="P21" s="78">
        <f t="shared" si="6"/>
        <v>14</v>
      </c>
      <c r="Q21" s="78" t="str">
        <f t="shared" si="7"/>
        <v>—</v>
      </c>
    </row>
    <row r="22" spans="2:17" ht="13.5" thickBot="1">
      <c r="B22" s="79"/>
      <c r="C22" s="80"/>
      <c r="D22" s="80"/>
      <c r="E22" s="81"/>
      <c r="F22" s="82"/>
      <c r="G22" s="80"/>
      <c r="H22" s="80"/>
      <c r="I22" s="83"/>
      <c r="J22" s="82"/>
      <c r="K22" s="80"/>
      <c r="L22" s="80"/>
      <c r="M22" s="83"/>
      <c r="N22" s="84"/>
      <c r="O22" s="81"/>
      <c r="P22" s="85"/>
      <c r="Q22" s="85"/>
    </row>
  </sheetData>
  <sheetProtection/>
  <mergeCells count="10">
    <mergeCell ref="Q6:Q7"/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Q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«Кубок Пермского края»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tr">
        <f>'BA-Maxi'!$B$3</f>
        <v>двоеборье</v>
      </c>
      <c r="E3" s="44"/>
    </row>
    <row r="4" spans="2:15" s="37" customFormat="1" ht="12.75">
      <c r="B4" s="45" t="s">
        <v>80</v>
      </c>
      <c r="E4" s="46"/>
      <c r="F4" s="47" t="s">
        <v>19</v>
      </c>
      <c r="G4" s="48">
        <v>162</v>
      </c>
      <c r="H4" s="48" t="s">
        <v>20</v>
      </c>
      <c r="I4" s="49">
        <v>43</v>
      </c>
      <c r="J4" s="47" t="s">
        <v>19</v>
      </c>
      <c r="K4" s="48">
        <v>158</v>
      </c>
      <c r="L4" s="48" t="s">
        <v>20</v>
      </c>
      <c r="M4" s="49">
        <v>40</v>
      </c>
      <c r="N4" s="50"/>
      <c r="O4" s="50"/>
    </row>
    <row r="5" spans="5:15" s="37" customFormat="1" ht="13.5" thickBot="1">
      <c r="E5" s="44"/>
      <c r="F5" s="51" t="s">
        <v>21</v>
      </c>
      <c r="G5" s="52">
        <v>3.8</v>
      </c>
      <c r="H5" s="52" t="s">
        <v>22</v>
      </c>
      <c r="I5" s="53">
        <v>65</v>
      </c>
      <c r="J5" s="51" t="s">
        <v>21</v>
      </c>
      <c r="K5" s="54">
        <v>4</v>
      </c>
      <c r="L5" s="52" t="s">
        <v>22</v>
      </c>
      <c r="M5" s="55">
        <v>60</v>
      </c>
      <c r="N5" s="50"/>
      <c r="O5" s="50"/>
    </row>
    <row r="6" spans="2:17" ht="13.5" customHeight="1">
      <c r="B6" s="135" t="s">
        <v>23</v>
      </c>
      <c r="C6" s="141" t="s">
        <v>24</v>
      </c>
      <c r="D6" s="150" t="s">
        <v>25</v>
      </c>
      <c r="E6" s="143" t="s">
        <v>26</v>
      </c>
      <c r="F6" s="148" t="s">
        <v>27</v>
      </c>
      <c r="G6" s="146"/>
      <c r="H6" s="146"/>
      <c r="I6" s="149"/>
      <c r="J6" s="145" t="s">
        <v>28</v>
      </c>
      <c r="K6" s="146"/>
      <c r="L6" s="146"/>
      <c r="M6" s="147"/>
      <c r="N6" s="137" t="s">
        <v>29</v>
      </c>
      <c r="O6" s="139" t="s">
        <v>30</v>
      </c>
      <c r="P6" s="133" t="s">
        <v>31</v>
      </c>
      <c r="Q6" s="133" t="s">
        <v>31</v>
      </c>
    </row>
    <row r="7" spans="2:17" ht="34.5" thickBot="1">
      <c r="B7" s="136"/>
      <c r="C7" s="142"/>
      <c r="D7" s="151"/>
      <c r="E7" s="144"/>
      <c r="F7" s="56" t="s">
        <v>32</v>
      </c>
      <c r="G7" s="57" t="s">
        <v>33</v>
      </c>
      <c r="H7" s="57" t="s">
        <v>34</v>
      </c>
      <c r="I7" s="58" t="s">
        <v>35</v>
      </c>
      <c r="J7" s="59" t="s">
        <v>32</v>
      </c>
      <c r="K7" s="57" t="s">
        <v>33</v>
      </c>
      <c r="L7" s="57" t="s">
        <v>34</v>
      </c>
      <c r="M7" s="60" t="s">
        <v>35</v>
      </c>
      <c r="N7" s="138"/>
      <c r="O7" s="140"/>
      <c r="P7" s="134"/>
      <c r="Q7" s="134"/>
    </row>
    <row r="8" spans="2:17" ht="12.75">
      <c r="B8" s="61">
        <v>4003</v>
      </c>
      <c r="C8" s="62" t="s">
        <v>104</v>
      </c>
      <c r="D8" s="62" t="s">
        <v>166</v>
      </c>
      <c r="E8" s="63" t="s">
        <v>105</v>
      </c>
      <c r="F8" s="64">
        <v>0</v>
      </c>
      <c r="G8" s="65">
        <v>38.02</v>
      </c>
      <c r="H8" s="66">
        <f aca="true" t="shared" si="0" ref="H8:H27">IF(OR(G8="снят",G8="н/я",G8&gt;I$5),100,IF(G8&gt;I$4,G8-I$4,0))</f>
        <v>0</v>
      </c>
      <c r="I8" s="67">
        <f aca="true" t="shared" si="1" ref="I8:I27">IF(H8=100,100,F8+H8)</f>
        <v>0</v>
      </c>
      <c r="J8" s="68">
        <v>0</v>
      </c>
      <c r="K8" s="65">
        <v>0</v>
      </c>
      <c r="L8" s="69">
        <f aca="true" t="shared" si="2" ref="L8:L27">IF(OR(K8="снят",K8="н/я",K8&gt;M$5),100,IF(K8&gt;M$4,K8-M$4,0))</f>
        <v>0</v>
      </c>
      <c r="M8" s="70">
        <f aca="true" t="shared" si="3" ref="M8:M27">IF(L8=100,100,J8+L8)</f>
        <v>0</v>
      </c>
      <c r="N8" s="71">
        <f aca="true" t="shared" si="4" ref="N8:N27">I8+M8</f>
        <v>0</v>
      </c>
      <c r="O8" s="72">
        <f aca="true" t="shared" si="5" ref="O8:O27">IF(OR(G8="снят",G8="н/я",G8&gt;I$5,K8="снят",K8="н/я",K8&gt;M$5,AND(G8=0,K8=0)),"—",G8+K8)</f>
        <v>38.02</v>
      </c>
      <c r="P8" s="73">
        <v>1</v>
      </c>
      <c r="Q8" s="73">
        <f>IF(O8="—","—",1)</f>
        <v>1</v>
      </c>
    </row>
    <row r="9" spans="2:17" ht="12.75">
      <c r="B9" s="61">
        <v>4019</v>
      </c>
      <c r="C9" s="62" t="s">
        <v>96</v>
      </c>
      <c r="D9" s="62" t="s">
        <v>42</v>
      </c>
      <c r="E9" s="63" t="s">
        <v>100</v>
      </c>
      <c r="F9" s="74">
        <v>0</v>
      </c>
      <c r="G9" s="75">
        <v>38.86</v>
      </c>
      <c r="H9" s="69">
        <f t="shared" si="0"/>
        <v>0</v>
      </c>
      <c r="I9" s="70">
        <f t="shared" si="1"/>
        <v>0</v>
      </c>
      <c r="J9" s="76">
        <v>0</v>
      </c>
      <c r="K9" s="75">
        <v>0</v>
      </c>
      <c r="L9" s="69">
        <f t="shared" si="2"/>
        <v>0</v>
      </c>
      <c r="M9" s="70">
        <f t="shared" si="3"/>
        <v>0</v>
      </c>
      <c r="N9" s="77">
        <f t="shared" si="4"/>
        <v>0</v>
      </c>
      <c r="O9" s="72">
        <f t="shared" si="5"/>
        <v>38.86</v>
      </c>
      <c r="P9" s="78">
        <f aca="true" t="shared" si="6" ref="P9:P27">P8+1</f>
        <v>2</v>
      </c>
      <c r="Q9" s="78">
        <f aca="true" t="shared" si="7" ref="Q9:Q27">IF(O9="—","—",Q8+1)</f>
        <v>2</v>
      </c>
    </row>
    <row r="10" spans="2:17" ht="12.75">
      <c r="B10" s="61">
        <v>4020</v>
      </c>
      <c r="C10" s="62" t="s">
        <v>63</v>
      </c>
      <c r="D10" s="62" t="s">
        <v>42</v>
      </c>
      <c r="E10" s="63" t="s">
        <v>128</v>
      </c>
      <c r="F10" s="74">
        <v>0</v>
      </c>
      <c r="G10" s="75">
        <v>40.38</v>
      </c>
      <c r="H10" s="69">
        <f t="shared" si="0"/>
        <v>0</v>
      </c>
      <c r="I10" s="70">
        <f t="shared" si="1"/>
        <v>0</v>
      </c>
      <c r="J10" s="76">
        <v>0</v>
      </c>
      <c r="K10" s="75">
        <v>0</v>
      </c>
      <c r="L10" s="69">
        <f t="shared" si="2"/>
        <v>0</v>
      </c>
      <c r="M10" s="70">
        <f t="shared" si="3"/>
        <v>0</v>
      </c>
      <c r="N10" s="77">
        <f t="shared" si="4"/>
        <v>0</v>
      </c>
      <c r="O10" s="72">
        <f t="shared" si="5"/>
        <v>40.38</v>
      </c>
      <c r="P10" s="78">
        <f t="shared" si="6"/>
        <v>3</v>
      </c>
      <c r="Q10" s="78">
        <f t="shared" si="7"/>
        <v>3</v>
      </c>
    </row>
    <row r="11" spans="2:17" ht="12.75">
      <c r="B11" s="61">
        <v>4007</v>
      </c>
      <c r="C11" s="62" t="s">
        <v>109</v>
      </c>
      <c r="D11" s="62" t="s">
        <v>166</v>
      </c>
      <c r="E11" s="63" t="s">
        <v>110</v>
      </c>
      <c r="F11" s="74">
        <v>0</v>
      </c>
      <c r="G11" s="75">
        <v>42.56</v>
      </c>
      <c r="H11" s="69">
        <f t="shared" si="0"/>
        <v>0</v>
      </c>
      <c r="I11" s="70">
        <f t="shared" si="1"/>
        <v>0</v>
      </c>
      <c r="J11" s="76">
        <v>0</v>
      </c>
      <c r="K11" s="75">
        <v>0</v>
      </c>
      <c r="L11" s="69">
        <f t="shared" si="2"/>
        <v>0</v>
      </c>
      <c r="M11" s="70">
        <f t="shared" si="3"/>
        <v>0</v>
      </c>
      <c r="N11" s="77">
        <f t="shared" si="4"/>
        <v>0</v>
      </c>
      <c r="O11" s="72">
        <f t="shared" si="5"/>
        <v>42.56</v>
      </c>
      <c r="P11" s="78">
        <f t="shared" si="6"/>
        <v>4</v>
      </c>
      <c r="Q11" s="78">
        <f t="shared" si="7"/>
        <v>4</v>
      </c>
    </row>
    <row r="12" spans="2:17" ht="12.75">
      <c r="B12" s="61">
        <v>4001</v>
      </c>
      <c r="C12" s="62" t="s">
        <v>102</v>
      </c>
      <c r="D12" s="62" t="s">
        <v>44</v>
      </c>
      <c r="E12" s="63" t="s">
        <v>103</v>
      </c>
      <c r="F12" s="74">
        <v>5</v>
      </c>
      <c r="G12" s="75">
        <v>42.9</v>
      </c>
      <c r="H12" s="69">
        <f t="shared" si="0"/>
        <v>0</v>
      </c>
      <c r="I12" s="70">
        <f t="shared" si="1"/>
        <v>5</v>
      </c>
      <c r="J12" s="76">
        <v>0</v>
      </c>
      <c r="K12" s="75">
        <v>0</v>
      </c>
      <c r="L12" s="69">
        <f t="shared" si="2"/>
        <v>0</v>
      </c>
      <c r="M12" s="70">
        <f t="shared" si="3"/>
        <v>0</v>
      </c>
      <c r="N12" s="77">
        <f t="shared" si="4"/>
        <v>5</v>
      </c>
      <c r="O12" s="72">
        <f t="shared" si="5"/>
        <v>42.9</v>
      </c>
      <c r="P12" s="78">
        <f t="shared" si="6"/>
        <v>5</v>
      </c>
      <c r="Q12" s="78">
        <f t="shared" si="7"/>
        <v>5</v>
      </c>
    </row>
    <row r="13" spans="2:17" ht="12.75">
      <c r="B13" s="61">
        <v>4018</v>
      </c>
      <c r="C13" s="62" t="s">
        <v>138</v>
      </c>
      <c r="D13" s="62" t="s">
        <v>42</v>
      </c>
      <c r="E13" s="63" t="s">
        <v>139</v>
      </c>
      <c r="F13" s="74">
        <v>5</v>
      </c>
      <c r="G13" s="75">
        <v>44.32</v>
      </c>
      <c r="H13" s="69">
        <f t="shared" si="0"/>
        <v>1.3200000000000003</v>
      </c>
      <c r="I13" s="70">
        <f t="shared" si="1"/>
        <v>6.32</v>
      </c>
      <c r="J13" s="76">
        <v>0</v>
      </c>
      <c r="K13" s="75">
        <v>0</v>
      </c>
      <c r="L13" s="69">
        <f t="shared" si="2"/>
        <v>0</v>
      </c>
      <c r="M13" s="70">
        <f t="shared" si="3"/>
        <v>0</v>
      </c>
      <c r="N13" s="77">
        <f t="shared" si="4"/>
        <v>6.32</v>
      </c>
      <c r="O13" s="72">
        <f t="shared" si="5"/>
        <v>44.32</v>
      </c>
      <c r="P13" s="78">
        <f t="shared" si="6"/>
        <v>6</v>
      </c>
      <c r="Q13" s="78">
        <f t="shared" si="7"/>
        <v>6</v>
      </c>
    </row>
    <row r="14" spans="2:17" ht="12.75">
      <c r="B14" s="61">
        <v>4014</v>
      </c>
      <c r="C14" s="62" t="s">
        <v>51</v>
      </c>
      <c r="D14" s="62" t="s">
        <v>42</v>
      </c>
      <c r="E14" s="63" t="s">
        <v>115</v>
      </c>
      <c r="F14" s="74">
        <v>10</v>
      </c>
      <c r="G14" s="75">
        <v>43.55</v>
      </c>
      <c r="H14" s="69">
        <f t="shared" si="0"/>
        <v>0.5499999999999972</v>
      </c>
      <c r="I14" s="70">
        <f t="shared" si="1"/>
        <v>10.549999999999997</v>
      </c>
      <c r="J14" s="76">
        <v>0</v>
      </c>
      <c r="K14" s="75">
        <v>0</v>
      </c>
      <c r="L14" s="69">
        <f t="shared" si="2"/>
        <v>0</v>
      </c>
      <c r="M14" s="70">
        <f t="shared" si="3"/>
        <v>0</v>
      </c>
      <c r="N14" s="77">
        <f t="shared" si="4"/>
        <v>10.549999999999997</v>
      </c>
      <c r="O14" s="72">
        <f t="shared" si="5"/>
        <v>43.55</v>
      </c>
      <c r="P14" s="78">
        <f t="shared" si="6"/>
        <v>7</v>
      </c>
      <c r="Q14" s="78">
        <f t="shared" si="7"/>
        <v>7</v>
      </c>
    </row>
    <row r="15" spans="2:17" ht="12.75">
      <c r="B15" s="61">
        <v>4008</v>
      </c>
      <c r="C15" s="62" t="s">
        <v>86</v>
      </c>
      <c r="D15" s="62" t="s">
        <v>43</v>
      </c>
      <c r="E15" s="63" t="s">
        <v>87</v>
      </c>
      <c r="F15" s="74">
        <v>10</v>
      </c>
      <c r="G15" s="75">
        <v>43.58</v>
      </c>
      <c r="H15" s="69">
        <f t="shared" si="0"/>
        <v>0.5799999999999983</v>
      </c>
      <c r="I15" s="70">
        <f t="shared" si="1"/>
        <v>10.579999999999998</v>
      </c>
      <c r="J15" s="76">
        <v>0</v>
      </c>
      <c r="K15" s="75">
        <v>0</v>
      </c>
      <c r="L15" s="69">
        <f t="shared" si="2"/>
        <v>0</v>
      </c>
      <c r="M15" s="70">
        <f t="shared" si="3"/>
        <v>0</v>
      </c>
      <c r="N15" s="77">
        <f t="shared" si="4"/>
        <v>10.579999999999998</v>
      </c>
      <c r="O15" s="72">
        <f t="shared" si="5"/>
        <v>43.58</v>
      </c>
      <c r="P15" s="78">
        <f t="shared" si="6"/>
        <v>8</v>
      </c>
      <c r="Q15" s="78">
        <f t="shared" si="7"/>
        <v>8</v>
      </c>
    </row>
    <row r="16" spans="2:17" ht="12.75">
      <c r="B16" s="61">
        <v>4009</v>
      </c>
      <c r="C16" s="62" t="s">
        <v>69</v>
      </c>
      <c r="D16" s="62" t="s">
        <v>42</v>
      </c>
      <c r="E16" s="63" t="s">
        <v>124</v>
      </c>
      <c r="F16" s="74">
        <v>0</v>
      </c>
      <c r="G16" s="75">
        <v>58.79</v>
      </c>
      <c r="H16" s="69">
        <f t="shared" si="0"/>
        <v>15.79</v>
      </c>
      <c r="I16" s="70">
        <f t="shared" si="1"/>
        <v>15.79</v>
      </c>
      <c r="J16" s="76">
        <v>0</v>
      </c>
      <c r="K16" s="75">
        <v>0</v>
      </c>
      <c r="L16" s="69">
        <f t="shared" si="2"/>
        <v>0</v>
      </c>
      <c r="M16" s="70">
        <f t="shared" si="3"/>
        <v>0</v>
      </c>
      <c r="N16" s="77">
        <f t="shared" si="4"/>
        <v>15.79</v>
      </c>
      <c r="O16" s="72">
        <f t="shared" si="5"/>
        <v>58.79</v>
      </c>
      <c r="P16" s="78">
        <f t="shared" si="6"/>
        <v>9</v>
      </c>
      <c r="Q16" s="78">
        <f t="shared" si="7"/>
        <v>9</v>
      </c>
    </row>
    <row r="17" spans="2:17" ht="12.75">
      <c r="B17" s="61">
        <v>4017</v>
      </c>
      <c r="C17" s="62" t="s">
        <v>86</v>
      </c>
      <c r="D17" s="62" t="s">
        <v>43</v>
      </c>
      <c r="E17" s="63" t="s">
        <v>122</v>
      </c>
      <c r="F17" s="74">
        <v>15</v>
      </c>
      <c r="G17" s="75">
        <v>44.93</v>
      </c>
      <c r="H17" s="69">
        <f t="shared" si="0"/>
        <v>1.9299999999999997</v>
      </c>
      <c r="I17" s="70">
        <f t="shared" si="1"/>
        <v>16.93</v>
      </c>
      <c r="J17" s="76">
        <v>0</v>
      </c>
      <c r="K17" s="75">
        <v>0</v>
      </c>
      <c r="L17" s="69">
        <f t="shared" si="2"/>
        <v>0</v>
      </c>
      <c r="M17" s="70">
        <f t="shared" si="3"/>
        <v>0</v>
      </c>
      <c r="N17" s="77">
        <f t="shared" si="4"/>
        <v>16.93</v>
      </c>
      <c r="O17" s="72">
        <f t="shared" si="5"/>
        <v>44.93</v>
      </c>
      <c r="P17" s="78">
        <f t="shared" si="6"/>
        <v>10</v>
      </c>
      <c r="Q17" s="78">
        <f t="shared" si="7"/>
        <v>10</v>
      </c>
    </row>
    <row r="18" spans="2:17" ht="12.75">
      <c r="B18" s="61">
        <v>4011</v>
      </c>
      <c r="C18" s="62" t="s">
        <v>89</v>
      </c>
      <c r="D18" s="62" t="s">
        <v>166</v>
      </c>
      <c r="E18" s="63" t="s">
        <v>90</v>
      </c>
      <c r="F18" s="74">
        <v>20</v>
      </c>
      <c r="G18" s="75">
        <v>59.52</v>
      </c>
      <c r="H18" s="69">
        <f t="shared" si="0"/>
        <v>16.520000000000003</v>
      </c>
      <c r="I18" s="70">
        <f t="shared" si="1"/>
        <v>36.52</v>
      </c>
      <c r="J18" s="76">
        <v>0</v>
      </c>
      <c r="K18" s="75">
        <v>0</v>
      </c>
      <c r="L18" s="69">
        <f t="shared" si="2"/>
        <v>0</v>
      </c>
      <c r="M18" s="70">
        <f t="shared" si="3"/>
        <v>0</v>
      </c>
      <c r="N18" s="77">
        <f t="shared" si="4"/>
        <v>36.52</v>
      </c>
      <c r="O18" s="72">
        <f t="shared" si="5"/>
        <v>59.52</v>
      </c>
      <c r="P18" s="78">
        <f t="shared" si="6"/>
        <v>11</v>
      </c>
      <c r="Q18" s="78">
        <f t="shared" si="7"/>
        <v>11</v>
      </c>
    </row>
    <row r="19" spans="2:17" ht="12.75">
      <c r="B19" s="61">
        <v>4002</v>
      </c>
      <c r="C19" s="62" t="s">
        <v>136</v>
      </c>
      <c r="D19" s="62" t="s">
        <v>42</v>
      </c>
      <c r="E19" s="63" t="s">
        <v>151</v>
      </c>
      <c r="F19" s="74">
        <v>0</v>
      </c>
      <c r="G19" s="75" t="s">
        <v>67</v>
      </c>
      <c r="H19" s="69">
        <f t="shared" si="0"/>
        <v>100</v>
      </c>
      <c r="I19" s="70">
        <f t="shared" si="1"/>
        <v>100</v>
      </c>
      <c r="J19" s="76">
        <v>0</v>
      </c>
      <c r="K19" s="75">
        <v>0</v>
      </c>
      <c r="L19" s="69">
        <f t="shared" si="2"/>
        <v>0</v>
      </c>
      <c r="M19" s="70">
        <f t="shared" si="3"/>
        <v>0</v>
      </c>
      <c r="N19" s="77">
        <f t="shared" si="4"/>
        <v>100</v>
      </c>
      <c r="O19" s="72" t="str">
        <f t="shared" si="5"/>
        <v>—</v>
      </c>
      <c r="P19" s="78">
        <f t="shared" si="6"/>
        <v>12</v>
      </c>
      <c r="Q19" s="78" t="str">
        <f t="shared" si="7"/>
        <v>—</v>
      </c>
    </row>
    <row r="20" spans="2:17" ht="12.75">
      <c r="B20" s="61">
        <v>4004</v>
      </c>
      <c r="C20" s="62" t="s">
        <v>73</v>
      </c>
      <c r="D20" s="62" t="s">
        <v>42</v>
      </c>
      <c r="E20" s="63" t="s">
        <v>133</v>
      </c>
      <c r="F20" s="74">
        <v>0</v>
      </c>
      <c r="G20" s="75" t="s">
        <v>67</v>
      </c>
      <c r="H20" s="69">
        <f t="shared" si="0"/>
        <v>100</v>
      </c>
      <c r="I20" s="70">
        <f t="shared" si="1"/>
        <v>100</v>
      </c>
      <c r="J20" s="76">
        <v>0</v>
      </c>
      <c r="K20" s="75">
        <v>0</v>
      </c>
      <c r="L20" s="69">
        <f t="shared" si="2"/>
        <v>0</v>
      </c>
      <c r="M20" s="70">
        <f t="shared" si="3"/>
        <v>0</v>
      </c>
      <c r="N20" s="77">
        <f t="shared" si="4"/>
        <v>100</v>
      </c>
      <c r="O20" s="72" t="str">
        <f t="shared" si="5"/>
        <v>—</v>
      </c>
      <c r="P20" s="78">
        <f t="shared" si="6"/>
        <v>13</v>
      </c>
      <c r="Q20" s="78" t="str">
        <f t="shared" si="7"/>
        <v>—</v>
      </c>
    </row>
    <row r="21" spans="2:17" ht="12.75">
      <c r="B21" s="61">
        <v>4005</v>
      </c>
      <c r="C21" s="62" t="s">
        <v>143</v>
      </c>
      <c r="D21" s="62" t="s">
        <v>166</v>
      </c>
      <c r="E21" s="63" t="s">
        <v>144</v>
      </c>
      <c r="F21" s="74">
        <v>0</v>
      </c>
      <c r="G21" s="75" t="s">
        <v>67</v>
      </c>
      <c r="H21" s="69">
        <f t="shared" si="0"/>
        <v>100</v>
      </c>
      <c r="I21" s="70">
        <f t="shared" si="1"/>
        <v>100</v>
      </c>
      <c r="J21" s="76">
        <v>0</v>
      </c>
      <c r="K21" s="75">
        <v>0</v>
      </c>
      <c r="L21" s="69">
        <f t="shared" si="2"/>
        <v>0</v>
      </c>
      <c r="M21" s="70">
        <f t="shared" si="3"/>
        <v>0</v>
      </c>
      <c r="N21" s="77">
        <f t="shared" si="4"/>
        <v>100</v>
      </c>
      <c r="O21" s="72" t="str">
        <f t="shared" si="5"/>
        <v>—</v>
      </c>
      <c r="P21" s="78">
        <f t="shared" si="6"/>
        <v>14</v>
      </c>
      <c r="Q21" s="78" t="str">
        <f t="shared" si="7"/>
        <v>—</v>
      </c>
    </row>
    <row r="22" spans="2:17" ht="12.75">
      <c r="B22" s="61">
        <v>4006</v>
      </c>
      <c r="C22" s="62" t="s">
        <v>55</v>
      </c>
      <c r="D22" s="62" t="s">
        <v>42</v>
      </c>
      <c r="E22" s="63" t="s">
        <v>134</v>
      </c>
      <c r="F22" s="74">
        <v>0</v>
      </c>
      <c r="G22" s="75" t="s">
        <v>67</v>
      </c>
      <c r="H22" s="69">
        <f t="shared" si="0"/>
        <v>100</v>
      </c>
      <c r="I22" s="70">
        <f t="shared" si="1"/>
        <v>100</v>
      </c>
      <c r="J22" s="76">
        <v>0</v>
      </c>
      <c r="K22" s="75">
        <v>0</v>
      </c>
      <c r="L22" s="69">
        <f t="shared" si="2"/>
        <v>0</v>
      </c>
      <c r="M22" s="70">
        <f t="shared" si="3"/>
        <v>0</v>
      </c>
      <c r="N22" s="77">
        <f t="shared" si="4"/>
        <v>100</v>
      </c>
      <c r="O22" s="72" t="str">
        <f t="shared" si="5"/>
        <v>—</v>
      </c>
      <c r="P22" s="78">
        <f t="shared" si="6"/>
        <v>15</v>
      </c>
      <c r="Q22" s="78" t="str">
        <f t="shared" si="7"/>
        <v>—</v>
      </c>
    </row>
    <row r="23" spans="2:17" ht="12.75">
      <c r="B23" s="61">
        <v>4010</v>
      </c>
      <c r="C23" s="62" t="s">
        <v>106</v>
      </c>
      <c r="D23" s="62" t="s">
        <v>166</v>
      </c>
      <c r="E23" s="63" t="s">
        <v>107</v>
      </c>
      <c r="F23" s="74">
        <v>0</v>
      </c>
      <c r="G23" s="75" t="s">
        <v>67</v>
      </c>
      <c r="H23" s="69">
        <f t="shared" si="0"/>
        <v>100</v>
      </c>
      <c r="I23" s="70">
        <f t="shared" si="1"/>
        <v>100</v>
      </c>
      <c r="J23" s="76">
        <v>0</v>
      </c>
      <c r="K23" s="75">
        <v>0</v>
      </c>
      <c r="L23" s="69">
        <f t="shared" si="2"/>
        <v>0</v>
      </c>
      <c r="M23" s="70">
        <f t="shared" si="3"/>
        <v>0</v>
      </c>
      <c r="N23" s="77">
        <f t="shared" si="4"/>
        <v>100</v>
      </c>
      <c r="O23" s="72" t="str">
        <f t="shared" si="5"/>
        <v>—</v>
      </c>
      <c r="P23" s="78">
        <f t="shared" si="6"/>
        <v>16</v>
      </c>
      <c r="Q23" s="78" t="str">
        <f t="shared" si="7"/>
        <v>—</v>
      </c>
    </row>
    <row r="24" spans="2:17" ht="12.75">
      <c r="B24" s="61">
        <v>4012</v>
      </c>
      <c r="C24" s="62" t="s">
        <v>96</v>
      </c>
      <c r="D24" s="62" t="s">
        <v>42</v>
      </c>
      <c r="E24" s="63" t="s">
        <v>163</v>
      </c>
      <c r="F24" s="74">
        <v>0</v>
      </c>
      <c r="G24" s="75" t="s">
        <v>67</v>
      </c>
      <c r="H24" s="69">
        <f t="shared" si="0"/>
        <v>100</v>
      </c>
      <c r="I24" s="70">
        <f t="shared" si="1"/>
        <v>100</v>
      </c>
      <c r="J24" s="76">
        <v>0</v>
      </c>
      <c r="K24" s="75">
        <v>0</v>
      </c>
      <c r="L24" s="69">
        <f t="shared" si="2"/>
        <v>0</v>
      </c>
      <c r="M24" s="70">
        <f t="shared" si="3"/>
        <v>0</v>
      </c>
      <c r="N24" s="77">
        <f t="shared" si="4"/>
        <v>100</v>
      </c>
      <c r="O24" s="72" t="str">
        <f t="shared" si="5"/>
        <v>—</v>
      </c>
      <c r="P24" s="78">
        <f t="shared" si="6"/>
        <v>17</v>
      </c>
      <c r="Q24" s="78" t="str">
        <f t="shared" si="7"/>
        <v>—</v>
      </c>
    </row>
    <row r="25" spans="2:17" ht="12.75">
      <c r="B25" s="61">
        <v>4013</v>
      </c>
      <c r="C25" s="62" t="s">
        <v>49</v>
      </c>
      <c r="D25" s="62" t="s">
        <v>42</v>
      </c>
      <c r="E25" s="63" t="s">
        <v>114</v>
      </c>
      <c r="F25" s="74">
        <v>0</v>
      </c>
      <c r="G25" s="75" t="s">
        <v>67</v>
      </c>
      <c r="H25" s="69">
        <f t="shared" si="0"/>
        <v>100</v>
      </c>
      <c r="I25" s="70">
        <f t="shared" si="1"/>
        <v>100</v>
      </c>
      <c r="J25" s="76">
        <v>0</v>
      </c>
      <c r="K25" s="75">
        <v>0</v>
      </c>
      <c r="L25" s="69">
        <f t="shared" si="2"/>
        <v>0</v>
      </c>
      <c r="M25" s="70">
        <f t="shared" si="3"/>
        <v>0</v>
      </c>
      <c r="N25" s="77">
        <f t="shared" si="4"/>
        <v>100</v>
      </c>
      <c r="O25" s="72" t="str">
        <f t="shared" si="5"/>
        <v>—</v>
      </c>
      <c r="P25" s="78">
        <f t="shared" si="6"/>
        <v>18</v>
      </c>
      <c r="Q25" s="78" t="str">
        <f t="shared" si="7"/>
        <v>—</v>
      </c>
    </row>
    <row r="26" spans="2:17" ht="12.75">
      <c r="B26" s="61">
        <v>4015</v>
      </c>
      <c r="C26" s="62" t="s">
        <v>55</v>
      </c>
      <c r="D26" s="62" t="s">
        <v>42</v>
      </c>
      <c r="E26" s="63" t="s">
        <v>165</v>
      </c>
      <c r="F26" s="74">
        <v>0</v>
      </c>
      <c r="G26" s="75" t="s">
        <v>67</v>
      </c>
      <c r="H26" s="69">
        <f t="shared" si="0"/>
        <v>100</v>
      </c>
      <c r="I26" s="70">
        <f t="shared" si="1"/>
        <v>100</v>
      </c>
      <c r="J26" s="76">
        <v>0</v>
      </c>
      <c r="K26" s="75">
        <v>0</v>
      </c>
      <c r="L26" s="69">
        <f t="shared" si="2"/>
        <v>0</v>
      </c>
      <c r="M26" s="70">
        <f t="shared" si="3"/>
        <v>0</v>
      </c>
      <c r="N26" s="77">
        <f t="shared" si="4"/>
        <v>100</v>
      </c>
      <c r="O26" s="72" t="str">
        <f t="shared" si="5"/>
        <v>—</v>
      </c>
      <c r="P26" s="78">
        <f t="shared" si="6"/>
        <v>19</v>
      </c>
      <c r="Q26" s="78" t="str">
        <f t="shared" si="7"/>
        <v>—</v>
      </c>
    </row>
    <row r="27" spans="2:17" ht="12.75">
      <c r="B27" s="61">
        <v>4016</v>
      </c>
      <c r="C27" s="62" t="s">
        <v>77</v>
      </c>
      <c r="D27" s="62" t="s">
        <v>42</v>
      </c>
      <c r="E27" s="63" t="s">
        <v>164</v>
      </c>
      <c r="F27" s="74">
        <v>0</v>
      </c>
      <c r="G27" s="75" t="s">
        <v>67</v>
      </c>
      <c r="H27" s="69">
        <f t="shared" si="0"/>
        <v>100</v>
      </c>
      <c r="I27" s="70">
        <f t="shared" si="1"/>
        <v>100</v>
      </c>
      <c r="J27" s="76">
        <v>0</v>
      </c>
      <c r="K27" s="75">
        <v>0</v>
      </c>
      <c r="L27" s="69">
        <f t="shared" si="2"/>
        <v>0</v>
      </c>
      <c r="M27" s="70">
        <f t="shared" si="3"/>
        <v>0</v>
      </c>
      <c r="N27" s="77">
        <f t="shared" si="4"/>
        <v>100</v>
      </c>
      <c r="O27" s="72" t="str">
        <f t="shared" si="5"/>
        <v>—</v>
      </c>
      <c r="P27" s="78">
        <f t="shared" si="6"/>
        <v>20</v>
      </c>
      <c r="Q27" s="78" t="str">
        <f t="shared" si="7"/>
        <v>—</v>
      </c>
    </row>
    <row r="28" spans="2:17" ht="13.5" thickBot="1">
      <c r="B28" s="79"/>
      <c r="C28" s="80"/>
      <c r="D28" s="80"/>
      <c r="E28" s="81"/>
      <c r="F28" s="82"/>
      <c r="G28" s="80"/>
      <c r="H28" s="80"/>
      <c r="I28" s="83"/>
      <c r="J28" s="82"/>
      <c r="K28" s="80"/>
      <c r="L28" s="80"/>
      <c r="M28" s="83"/>
      <c r="N28" s="84"/>
      <c r="O28" s="81"/>
      <c r="P28" s="85"/>
      <c r="Q28" s="85"/>
    </row>
  </sheetData>
  <sheetProtection/>
  <mergeCells count="10">
    <mergeCell ref="Q6:Q7"/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Q23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«Кубок Пермского края»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tr">
        <f>'BA-Maxi'!$B$3</f>
        <v>двоеборье</v>
      </c>
      <c r="E3" s="44"/>
    </row>
    <row r="4" spans="2:15" s="37" customFormat="1" ht="12.75">
      <c r="B4" s="45" t="s">
        <v>81</v>
      </c>
      <c r="E4" s="46"/>
      <c r="F4" s="47" t="s">
        <v>19</v>
      </c>
      <c r="G4" s="48">
        <v>162</v>
      </c>
      <c r="H4" s="48" t="s">
        <v>20</v>
      </c>
      <c r="I4" s="49">
        <v>43</v>
      </c>
      <c r="J4" s="47" t="s">
        <v>19</v>
      </c>
      <c r="K4" s="48">
        <v>158</v>
      </c>
      <c r="L4" s="48" t="s">
        <v>20</v>
      </c>
      <c r="M4" s="49">
        <v>40</v>
      </c>
      <c r="N4" s="50"/>
      <c r="O4" s="50"/>
    </row>
    <row r="5" spans="5:15" s="37" customFormat="1" ht="13.5" thickBot="1">
      <c r="E5" s="44"/>
      <c r="F5" s="51" t="s">
        <v>21</v>
      </c>
      <c r="G5" s="52">
        <v>3.8</v>
      </c>
      <c r="H5" s="52" t="s">
        <v>22</v>
      </c>
      <c r="I5" s="53">
        <v>65</v>
      </c>
      <c r="J5" s="51" t="s">
        <v>21</v>
      </c>
      <c r="K5" s="54">
        <v>4</v>
      </c>
      <c r="L5" s="52" t="s">
        <v>22</v>
      </c>
      <c r="M5" s="55">
        <v>60</v>
      </c>
      <c r="N5" s="50"/>
      <c r="O5" s="50"/>
    </row>
    <row r="6" spans="2:17" ht="13.5" customHeight="1">
      <c r="B6" s="135" t="s">
        <v>23</v>
      </c>
      <c r="C6" s="141" t="s">
        <v>24</v>
      </c>
      <c r="D6" s="150" t="s">
        <v>25</v>
      </c>
      <c r="E6" s="143" t="s">
        <v>26</v>
      </c>
      <c r="F6" s="148" t="s">
        <v>27</v>
      </c>
      <c r="G6" s="146"/>
      <c r="H6" s="146"/>
      <c r="I6" s="149"/>
      <c r="J6" s="145" t="s">
        <v>28</v>
      </c>
      <c r="K6" s="146"/>
      <c r="L6" s="146"/>
      <c r="M6" s="147"/>
      <c r="N6" s="137" t="s">
        <v>29</v>
      </c>
      <c r="O6" s="139" t="s">
        <v>30</v>
      </c>
      <c r="P6" s="133" t="s">
        <v>31</v>
      </c>
      <c r="Q6" s="133" t="s">
        <v>31</v>
      </c>
    </row>
    <row r="7" spans="2:17" ht="34.5" thickBot="1">
      <c r="B7" s="136"/>
      <c r="C7" s="142"/>
      <c r="D7" s="151"/>
      <c r="E7" s="144"/>
      <c r="F7" s="56" t="s">
        <v>32</v>
      </c>
      <c r="G7" s="57" t="s">
        <v>33</v>
      </c>
      <c r="H7" s="57" t="s">
        <v>34</v>
      </c>
      <c r="I7" s="58" t="s">
        <v>35</v>
      </c>
      <c r="J7" s="59" t="s">
        <v>32</v>
      </c>
      <c r="K7" s="57" t="s">
        <v>33</v>
      </c>
      <c r="L7" s="57" t="s">
        <v>34</v>
      </c>
      <c r="M7" s="60" t="s">
        <v>35</v>
      </c>
      <c r="N7" s="138"/>
      <c r="O7" s="140"/>
      <c r="P7" s="134"/>
      <c r="Q7" s="134"/>
    </row>
    <row r="8" spans="2:17" ht="12.75">
      <c r="B8" s="61">
        <v>3009</v>
      </c>
      <c r="C8" s="62" t="s">
        <v>63</v>
      </c>
      <c r="D8" s="62" t="s">
        <v>42</v>
      </c>
      <c r="E8" s="63" t="s">
        <v>116</v>
      </c>
      <c r="F8" s="64">
        <v>0</v>
      </c>
      <c r="G8" s="65">
        <v>38.46</v>
      </c>
      <c r="H8" s="66">
        <f aca="true" t="shared" si="0" ref="H8:H22">IF(OR(G8="снят",G8="н/я",G8&gt;I$5),120,IF(G8&gt;I$4,G8-I$4,0))</f>
        <v>0</v>
      </c>
      <c r="I8" s="67">
        <f aca="true" t="shared" si="1" ref="I8:I22">IF(H8=120,120,F8+H8)</f>
        <v>0</v>
      </c>
      <c r="J8" s="68">
        <v>0</v>
      </c>
      <c r="K8" s="65">
        <v>0</v>
      </c>
      <c r="L8" s="69">
        <f aca="true" t="shared" si="2" ref="L8:L22">IF(OR(K8="снят",K8="н/я",K8&gt;M$5),100,IF(K8&gt;M$4,K8-M$4,0))</f>
        <v>0</v>
      </c>
      <c r="M8" s="70">
        <f aca="true" t="shared" si="3" ref="M8:M22">IF(L8=100,100,J8+L8)</f>
        <v>0</v>
      </c>
      <c r="N8" s="71">
        <f aca="true" t="shared" si="4" ref="N8:N22">I8+M8</f>
        <v>0</v>
      </c>
      <c r="O8" s="72">
        <f aca="true" t="shared" si="5" ref="O8:O22">IF(OR(G8="снят",G8="н/я",G8&gt;I$5,K8="снят",K8="н/я",K8&gt;M$5,AND(G8=0,K8=0)),"—",G8+K8)</f>
        <v>38.46</v>
      </c>
      <c r="P8" s="73">
        <v>1</v>
      </c>
      <c r="Q8" s="73">
        <f>IF(O8="—","—",1)</f>
        <v>1</v>
      </c>
    </row>
    <row r="9" spans="2:17" ht="12.75">
      <c r="B9" s="61">
        <v>3004</v>
      </c>
      <c r="C9" s="62" t="s">
        <v>102</v>
      </c>
      <c r="D9" s="62" t="s">
        <v>44</v>
      </c>
      <c r="E9" s="63" t="s">
        <v>111</v>
      </c>
      <c r="F9" s="74">
        <v>5</v>
      </c>
      <c r="G9" s="75">
        <v>43.51</v>
      </c>
      <c r="H9" s="69">
        <f t="shared" si="0"/>
        <v>0.509999999999998</v>
      </c>
      <c r="I9" s="70">
        <f t="shared" si="1"/>
        <v>5.509999999999998</v>
      </c>
      <c r="J9" s="76">
        <v>0</v>
      </c>
      <c r="K9" s="75">
        <v>0</v>
      </c>
      <c r="L9" s="69">
        <f t="shared" si="2"/>
        <v>0</v>
      </c>
      <c r="M9" s="70">
        <f t="shared" si="3"/>
        <v>0</v>
      </c>
      <c r="N9" s="77">
        <f t="shared" si="4"/>
        <v>5.509999999999998</v>
      </c>
      <c r="O9" s="72">
        <f t="shared" si="5"/>
        <v>43.51</v>
      </c>
      <c r="P9" s="78">
        <f aca="true" t="shared" si="6" ref="P9:P22">P8+1</f>
        <v>2</v>
      </c>
      <c r="Q9" s="78">
        <f aca="true" t="shared" si="7" ref="Q9:Q22">IF(O9="—","—",Q8+1)</f>
        <v>2</v>
      </c>
    </row>
    <row r="10" spans="2:17" ht="12.75">
      <c r="B10" s="61">
        <v>3006</v>
      </c>
      <c r="C10" s="62" t="s">
        <v>104</v>
      </c>
      <c r="D10" s="62" t="s">
        <v>166</v>
      </c>
      <c r="E10" s="63" t="s">
        <v>142</v>
      </c>
      <c r="F10" s="74">
        <v>0</v>
      </c>
      <c r="G10" s="75">
        <v>49.85</v>
      </c>
      <c r="H10" s="69">
        <f t="shared" si="0"/>
        <v>6.850000000000001</v>
      </c>
      <c r="I10" s="70">
        <f t="shared" si="1"/>
        <v>6.850000000000001</v>
      </c>
      <c r="J10" s="76">
        <v>0</v>
      </c>
      <c r="K10" s="75">
        <v>0</v>
      </c>
      <c r="L10" s="69">
        <f t="shared" si="2"/>
        <v>0</v>
      </c>
      <c r="M10" s="70">
        <f t="shared" si="3"/>
        <v>0</v>
      </c>
      <c r="N10" s="77">
        <f t="shared" si="4"/>
        <v>6.850000000000001</v>
      </c>
      <c r="O10" s="72">
        <f t="shared" si="5"/>
        <v>49.85</v>
      </c>
      <c r="P10" s="78">
        <f t="shared" si="6"/>
        <v>3</v>
      </c>
      <c r="Q10" s="78">
        <f t="shared" si="7"/>
        <v>3</v>
      </c>
    </row>
    <row r="11" spans="2:17" ht="12.75">
      <c r="B11" s="61">
        <v>3003</v>
      </c>
      <c r="C11" s="62" t="s">
        <v>168</v>
      </c>
      <c r="D11" s="62" t="s">
        <v>42</v>
      </c>
      <c r="E11" s="63" t="s">
        <v>170</v>
      </c>
      <c r="F11" s="74">
        <v>0</v>
      </c>
      <c r="G11" s="75">
        <v>52.41</v>
      </c>
      <c r="H11" s="69">
        <f t="shared" si="0"/>
        <v>9.409999999999997</v>
      </c>
      <c r="I11" s="70">
        <f t="shared" si="1"/>
        <v>9.409999999999997</v>
      </c>
      <c r="J11" s="76">
        <v>0</v>
      </c>
      <c r="K11" s="75">
        <v>0</v>
      </c>
      <c r="L11" s="69">
        <f t="shared" si="2"/>
        <v>0</v>
      </c>
      <c r="M11" s="70">
        <f t="shared" si="3"/>
        <v>0</v>
      </c>
      <c r="N11" s="77">
        <f t="shared" si="4"/>
        <v>9.409999999999997</v>
      </c>
      <c r="O11" s="72">
        <f t="shared" si="5"/>
        <v>52.41</v>
      </c>
      <c r="P11" s="78">
        <f t="shared" si="6"/>
        <v>4</v>
      </c>
      <c r="Q11" s="78">
        <f t="shared" si="7"/>
        <v>4</v>
      </c>
    </row>
    <row r="12" spans="2:17" ht="12.75">
      <c r="B12" s="61">
        <v>3012</v>
      </c>
      <c r="C12" s="62" t="s">
        <v>91</v>
      </c>
      <c r="D12" s="62" t="s">
        <v>166</v>
      </c>
      <c r="E12" s="63" t="s">
        <v>92</v>
      </c>
      <c r="F12" s="74">
        <v>5</v>
      </c>
      <c r="G12" s="75">
        <v>51.76</v>
      </c>
      <c r="H12" s="69">
        <f t="shared" si="0"/>
        <v>8.759999999999998</v>
      </c>
      <c r="I12" s="70">
        <f t="shared" si="1"/>
        <v>13.759999999999998</v>
      </c>
      <c r="J12" s="76">
        <v>0</v>
      </c>
      <c r="K12" s="75">
        <v>0</v>
      </c>
      <c r="L12" s="69">
        <f t="shared" si="2"/>
        <v>0</v>
      </c>
      <c r="M12" s="70">
        <f t="shared" si="3"/>
        <v>0</v>
      </c>
      <c r="N12" s="77">
        <f t="shared" si="4"/>
        <v>13.759999999999998</v>
      </c>
      <c r="O12" s="72">
        <f t="shared" si="5"/>
        <v>51.76</v>
      </c>
      <c r="P12" s="78">
        <f t="shared" si="6"/>
        <v>5</v>
      </c>
      <c r="Q12" s="78">
        <f t="shared" si="7"/>
        <v>5</v>
      </c>
    </row>
    <row r="13" spans="2:17" ht="12.75">
      <c r="B13" s="61">
        <v>3013</v>
      </c>
      <c r="C13" s="62" t="s">
        <v>93</v>
      </c>
      <c r="D13" s="62" t="s">
        <v>166</v>
      </c>
      <c r="E13" s="63" t="s">
        <v>94</v>
      </c>
      <c r="F13" s="74">
        <v>5</v>
      </c>
      <c r="G13" s="75">
        <v>52.6</v>
      </c>
      <c r="H13" s="69">
        <f t="shared" si="0"/>
        <v>9.600000000000001</v>
      </c>
      <c r="I13" s="70">
        <f t="shared" si="1"/>
        <v>14.600000000000001</v>
      </c>
      <c r="J13" s="76">
        <v>0</v>
      </c>
      <c r="K13" s="75">
        <v>0</v>
      </c>
      <c r="L13" s="69">
        <f t="shared" si="2"/>
        <v>0</v>
      </c>
      <c r="M13" s="70">
        <f t="shared" si="3"/>
        <v>0</v>
      </c>
      <c r="N13" s="77">
        <f t="shared" si="4"/>
        <v>14.600000000000001</v>
      </c>
      <c r="O13" s="72">
        <f t="shared" si="5"/>
        <v>52.6</v>
      </c>
      <c r="P13" s="78">
        <f t="shared" si="6"/>
        <v>6</v>
      </c>
      <c r="Q13" s="78">
        <f t="shared" si="7"/>
        <v>6</v>
      </c>
    </row>
    <row r="14" spans="2:17" ht="12.75">
      <c r="B14" s="61">
        <v>3008</v>
      </c>
      <c r="C14" s="62" t="s">
        <v>96</v>
      </c>
      <c r="D14" s="62" t="s">
        <v>42</v>
      </c>
      <c r="E14" s="63" t="s">
        <v>125</v>
      </c>
      <c r="F14" s="74">
        <v>10</v>
      </c>
      <c r="G14" s="75">
        <v>51.02</v>
      </c>
      <c r="H14" s="69">
        <f t="shared" si="0"/>
        <v>8.020000000000003</v>
      </c>
      <c r="I14" s="70">
        <f t="shared" si="1"/>
        <v>18.020000000000003</v>
      </c>
      <c r="J14" s="76">
        <v>0</v>
      </c>
      <c r="K14" s="75">
        <v>0</v>
      </c>
      <c r="L14" s="69">
        <f t="shared" si="2"/>
        <v>0</v>
      </c>
      <c r="M14" s="70">
        <f t="shared" si="3"/>
        <v>0</v>
      </c>
      <c r="N14" s="77">
        <f t="shared" si="4"/>
        <v>18.020000000000003</v>
      </c>
      <c r="O14" s="72">
        <f t="shared" si="5"/>
        <v>51.02</v>
      </c>
      <c r="P14" s="78">
        <f t="shared" si="6"/>
        <v>7</v>
      </c>
      <c r="Q14" s="78">
        <f t="shared" si="7"/>
        <v>7</v>
      </c>
    </row>
    <row r="15" spans="2:17" ht="12.75">
      <c r="B15" s="61">
        <v>3001</v>
      </c>
      <c r="C15" s="62" t="s">
        <v>47</v>
      </c>
      <c r="D15" s="62" t="s">
        <v>42</v>
      </c>
      <c r="E15" s="63" t="s">
        <v>152</v>
      </c>
      <c r="F15" s="74">
        <v>0</v>
      </c>
      <c r="G15" s="75" t="s">
        <v>67</v>
      </c>
      <c r="H15" s="69">
        <f t="shared" si="0"/>
        <v>120</v>
      </c>
      <c r="I15" s="70">
        <f t="shared" si="1"/>
        <v>120</v>
      </c>
      <c r="J15" s="76">
        <v>0</v>
      </c>
      <c r="K15" s="75">
        <v>0</v>
      </c>
      <c r="L15" s="69">
        <f t="shared" si="2"/>
        <v>0</v>
      </c>
      <c r="M15" s="70">
        <f t="shared" si="3"/>
        <v>0</v>
      </c>
      <c r="N15" s="77">
        <f t="shared" si="4"/>
        <v>120</v>
      </c>
      <c r="O15" s="72" t="str">
        <f t="shared" si="5"/>
        <v>—</v>
      </c>
      <c r="P15" s="78">
        <f t="shared" si="6"/>
        <v>8</v>
      </c>
      <c r="Q15" s="78" t="str">
        <f t="shared" si="7"/>
        <v>—</v>
      </c>
    </row>
    <row r="16" spans="2:17" ht="12.75">
      <c r="B16" s="61">
        <v>3002</v>
      </c>
      <c r="C16" s="62" t="s">
        <v>129</v>
      </c>
      <c r="D16" s="62" t="s">
        <v>42</v>
      </c>
      <c r="E16" s="63" t="s">
        <v>130</v>
      </c>
      <c r="F16" s="74">
        <v>0</v>
      </c>
      <c r="G16" s="75" t="s">
        <v>67</v>
      </c>
      <c r="H16" s="69">
        <f t="shared" si="0"/>
        <v>120</v>
      </c>
      <c r="I16" s="70">
        <f t="shared" si="1"/>
        <v>120</v>
      </c>
      <c r="J16" s="76">
        <v>0</v>
      </c>
      <c r="K16" s="75">
        <v>0</v>
      </c>
      <c r="L16" s="69">
        <f t="shared" si="2"/>
        <v>0</v>
      </c>
      <c r="M16" s="70">
        <f t="shared" si="3"/>
        <v>0</v>
      </c>
      <c r="N16" s="77">
        <f t="shared" si="4"/>
        <v>120</v>
      </c>
      <c r="O16" s="72" t="str">
        <f t="shared" si="5"/>
        <v>—</v>
      </c>
      <c r="P16" s="78">
        <f t="shared" si="6"/>
        <v>9</v>
      </c>
      <c r="Q16" s="78" t="str">
        <f t="shared" si="7"/>
        <v>—</v>
      </c>
    </row>
    <row r="17" spans="2:17" ht="12.75">
      <c r="B17" s="61">
        <v>3005</v>
      </c>
      <c r="C17" s="62" t="s">
        <v>159</v>
      </c>
      <c r="D17" s="62" t="s">
        <v>166</v>
      </c>
      <c r="E17" s="63" t="s">
        <v>160</v>
      </c>
      <c r="F17" s="74">
        <v>0</v>
      </c>
      <c r="G17" s="75" t="s">
        <v>67</v>
      </c>
      <c r="H17" s="69">
        <f t="shared" si="0"/>
        <v>120</v>
      </c>
      <c r="I17" s="70">
        <f t="shared" si="1"/>
        <v>120</v>
      </c>
      <c r="J17" s="76">
        <v>0</v>
      </c>
      <c r="K17" s="75">
        <v>0</v>
      </c>
      <c r="L17" s="69">
        <f t="shared" si="2"/>
        <v>0</v>
      </c>
      <c r="M17" s="70">
        <f t="shared" si="3"/>
        <v>0</v>
      </c>
      <c r="N17" s="77">
        <f t="shared" si="4"/>
        <v>120</v>
      </c>
      <c r="O17" s="72" t="str">
        <f t="shared" si="5"/>
        <v>—</v>
      </c>
      <c r="P17" s="78">
        <f t="shared" si="6"/>
        <v>10</v>
      </c>
      <c r="Q17" s="78" t="str">
        <f t="shared" si="7"/>
        <v>—</v>
      </c>
    </row>
    <row r="18" spans="2:17" ht="12.75">
      <c r="B18" s="61">
        <v>3007</v>
      </c>
      <c r="C18" s="62" t="s">
        <v>93</v>
      </c>
      <c r="D18" s="62" t="s">
        <v>166</v>
      </c>
      <c r="E18" s="63" t="s">
        <v>158</v>
      </c>
      <c r="F18" s="74">
        <v>0</v>
      </c>
      <c r="G18" s="75" t="s">
        <v>67</v>
      </c>
      <c r="H18" s="69">
        <f t="shared" si="0"/>
        <v>120</v>
      </c>
      <c r="I18" s="70">
        <f t="shared" si="1"/>
        <v>120</v>
      </c>
      <c r="J18" s="76">
        <v>0</v>
      </c>
      <c r="K18" s="75">
        <v>0</v>
      </c>
      <c r="L18" s="69">
        <f t="shared" si="2"/>
        <v>0</v>
      </c>
      <c r="M18" s="70">
        <f t="shared" si="3"/>
        <v>0</v>
      </c>
      <c r="N18" s="77">
        <f t="shared" si="4"/>
        <v>120</v>
      </c>
      <c r="O18" s="72" t="str">
        <f t="shared" si="5"/>
        <v>—</v>
      </c>
      <c r="P18" s="78">
        <f t="shared" si="6"/>
        <v>11</v>
      </c>
      <c r="Q18" s="78" t="str">
        <f t="shared" si="7"/>
        <v>—</v>
      </c>
    </row>
    <row r="19" spans="2:17" ht="12.75">
      <c r="B19" s="61">
        <v>3010</v>
      </c>
      <c r="C19" s="62" t="s">
        <v>106</v>
      </c>
      <c r="D19" s="62" t="s">
        <v>166</v>
      </c>
      <c r="E19" s="63" t="s">
        <v>141</v>
      </c>
      <c r="F19" s="74">
        <v>0</v>
      </c>
      <c r="G19" s="75" t="s">
        <v>67</v>
      </c>
      <c r="H19" s="69">
        <f t="shared" si="0"/>
        <v>120</v>
      </c>
      <c r="I19" s="70">
        <f t="shared" si="1"/>
        <v>120</v>
      </c>
      <c r="J19" s="76">
        <v>0</v>
      </c>
      <c r="K19" s="75">
        <v>0</v>
      </c>
      <c r="L19" s="69">
        <f t="shared" si="2"/>
        <v>0</v>
      </c>
      <c r="M19" s="70">
        <f t="shared" si="3"/>
        <v>0</v>
      </c>
      <c r="N19" s="77">
        <f t="shared" si="4"/>
        <v>120</v>
      </c>
      <c r="O19" s="72" t="str">
        <f t="shared" si="5"/>
        <v>—</v>
      </c>
      <c r="P19" s="78">
        <f t="shared" si="6"/>
        <v>12</v>
      </c>
      <c r="Q19" s="78" t="str">
        <f t="shared" si="7"/>
        <v>—</v>
      </c>
    </row>
    <row r="20" spans="2:17" ht="12.75">
      <c r="B20" s="61">
        <v>3011</v>
      </c>
      <c r="C20" s="62" t="s">
        <v>91</v>
      </c>
      <c r="D20" s="62" t="s">
        <v>166</v>
      </c>
      <c r="E20" s="63" t="s">
        <v>161</v>
      </c>
      <c r="F20" s="74">
        <v>0</v>
      </c>
      <c r="G20" s="75" t="s">
        <v>67</v>
      </c>
      <c r="H20" s="69">
        <f t="shared" si="0"/>
        <v>120</v>
      </c>
      <c r="I20" s="70">
        <f t="shared" si="1"/>
        <v>120</v>
      </c>
      <c r="J20" s="76">
        <v>0</v>
      </c>
      <c r="K20" s="75">
        <v>0</v>
      </c>
      <c r="L20" s="69">
        <f t="shared" si="2"/>
        <v>0</v>
      </c>
      <c r="M20" s="70">
        <f t="shared" si="3"/>
        <v>0</v>
      </c>
      <c r="N20" s="77">
        <f t="shared" si="4"/>
        <v>120</v>
      </c>
      <c r="O20" s="72" t="str">
        <f t="shared" si="5"/>
        <v>—</v>
      </c>
      <c r="P20" s="78">
        <f t="shared" si="6"/>
        <v>13</v>
      </c>
      <c r="Q20" s="78" t="str">
        <f t="shared" si="7"/>
        <v>—</v>
      </c>
    </row>
    <row r="21" spans="2:17" ht="12.75">
      <c r="B21" s="61">
        <v>3014</v>
      </c>
      <c r="C21" s="62" t="s">
        <v>47</v>
      </c>
      <c r="D21" s="62" t="s">
        <v>42</v>
      </c>
      <c r="E21" s="63" t="s">
        <v>126</v>
      </c>
      <c r="F21" s="74">
        <v>5</v>
      </c>
      <c r="G21" s="75">
        <v>67.27</v>
      </c>
      <c r="H21" s="69">
        <f t="shared" si="0"/>
        <v>120</v>
      </c>
      <c r="I21" s="70">
        <f t="shared" si="1"/>
        <v>120</v>
      </c>
      <c r="J21" s="76">
        <v>0</v>
      </c>
      <c r="K21" s="75">
        <v>0</v>
      </c>
      <c r="L21" s="69">
        <f t="shared" si="2"/>
        <v>0</v>
      </c>
      <c r="M21" s="70">
        <f t="shared" si="3"/>
        <v>0</v>
      </c>
      <c r="N21" s="77">
        <f t="shared" si="4"/>
        <v>120</v>
      </c>
      <c r="O21" s="72" t="str">
        <f t="shared" si="5"/>
        <v>—</v>
      </c>
      <c r="P21" s="78">
        <f t="shared" si="6"/>
        <v>14</v>
      </c>
      <c r="Q21" s="78" t="str">
        <f t="shared" si="7"/>
        <v>—</v>
      </c>
    </row>
    <row r="22" spans="2:17" ht="12.75">
      <c r="B22" s="61">
        <v>3015</v>
      </c>
      <c r="C22" s="62" t="s">
        <v>138</v>
      </c>
      <c r="D22" s="62" t="s">
        <v>42</v>
      </c>
      <c r="E22" s="63" t="s">
        <v>156</v>
      </c>
      <c r="F22" s="74">
        <v>0</v>
      </c>
      <c r="G22" s="75" t="s">
        <v>67</v>
      </c>
      <c r="H22" s="69">
        <f t="shared" si="0"/>
        <v>120</v>
      </c>
      <c r="I22" s="70">
        <f t="shared" si="1"/>
        <v>120</v>
      </c>
      <c r="J22" s="76">
        <v>0</v>
      </c>
      <c r="K22" s="75">
        <v>0</v>
      </c>
      <c r="L22" s="69">
        <f t="shared" si="2"/>
        <v>0</v>
      </c>
      <c r="M22" s="70">
        <f t="shared" si="3"/>
        <v>0</v>
      </c>
      <c r="N22" s="77">
        <f t="shared" si="4"/>
        <v>120</v>
      </c>
      <c r="O22" s="72" t="str">
        <f t="shared" si="5"/>
        <v>—</v>
      </c>
      <c r="P22" s="78">
        <f t="shared" si="6"/>
        <v>15</v>
      </c>
      <c r="Q22" s="78" t="str">
        <f t="shared" si="7"/>
        <v>—</v>
      </c>
    </row>
    <row r="23" spans="2:17" ht="13.5" thickBot="1">
      <c r="B23" s="79"/>
      <c r="C23" s="80"/>
      <c r="D23" s="80"/>
      <c r="E23" s="81"/>
      <c r="F23" s="82"/>
      <c r="G23" s="80"/>
      <c r="H23" s="80"/>
      <c r="I23" s="83"/>
      <c r="J23" s="82"/>
      <c r="K23" s="80"/>
      <c r="L23" s="80"/>
      <c r="M23" s="83"/>
      <c r="N23" s="84"/>
      <c r="O23" s="81"/>
      <c r="P23" s="85"/>
      <c r="Q23" s="85"/>
    </row>
  </sheetData>
  <sheetProtection/>
  <mergeCells count="10">
    <mergeCell ref="Q6:Q7"/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K16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9" width="8.75390625" style="38" customWidth="1"/>
    <col min="10" max="10" width="6.75390625" style="38" hidden="1" customWidth="1"/>
    <col min="11" max="11" width="9.625" style="38" customWidth="1"/>
    <col min="12" max="16384" width="9.125" style="38" customWidth="1"/>
  </cols>
  <sheetData>
    <row r="1" ht="5.25" customHeight="1"/>
    <row r="2" spans="2:11" ht="18.75">
      <c r="B2" s="39" t="str">
        <f>Title!D5</f>
        <v>«Кубок Пермского края»</v>
      </c>
      <c r="C2" s="40"/>
      <c r="D2" s="40"/>
      <c r="F2" s="41"/>
      <c r="H2" s="42"/>
      <c r="I2" s="42"/>
      <c r="J2" s="42"/>
      <c r="K2" s="42"/>
    </row>
    <row r="3" spans="2:5" ht="15.75" thickBot="1">
      <c r="B3" s="43" t="s">
        <v>9</v>
      </c>
      <c r="E3" s="44"/>
    </row>
    <row r="4" spans="2:9" s="37" customFormat="1" ht="12.75">
      <c r="B4" s="45" t="s">
        <v>46</v>
      </c>
      <c r="E4" s="46"/>
      <c r="F4" s="47" t="s">
        <v>19</v>
      </c>
      <c r="G4" s="48">
        <v>166</v>
      </c>
      <c r="H4" s="48" t="s">
        <v>20</v>
      </c>
      <c r="I4" s="49">
        <v>42</v>
      </c>
    </row>
    <row r="5" spans="5:9" s="37" customFormat="1" ht="13.5" thickBot="1">
      <c r="E5" s="44"/>
      <c r="F5" s="51" t="s">
        <v>21</v>
      </c>
      <c r="G5" s="52">
        <v>4</v>
      </c>
      <c r="H5" s="52" t="s">
        <v>22</v>
      </c>
      <c r="I5" s="53">
        <v>63</v>
      </c>
    </row>
    <row r="6" spans="2:11" ht="13.5" customHeight="1">
      <c r="B6" s="135" t="s">
        <v>23</v>
      </c>
      <c r="C6" s="141" t="s">
        <v>24</v>
      </c>
      <c r="D6" s="150" t="s">
        <v>25</v>
      </c>
      <c r="E6" s="143" t="s">
        <v>26</v>
      </c>
      <c r="F6" s="148" t="s">
        <v>36</v>
      </c>
      <c r="G6" s="146"/>
      <c r="H6" s="146"/>
      <c r="I6" s="149"/>
      <c r="J6" s="133" t="s">
        <v>31</v>
      </c>
      <c r="K6" s="133" t="s">
        <v>31</v>
      </c>
    </row>
    <row r="7" spans="2:11" ht="23.25" thickBot="1">
      <c r="B7" s="136"/>
      <c r="C7" s="142"/>
      <c r="D7" s="151"/>
      <c r="E7" s="144"/>
      <c r="F7" s="56" t="s">
        <v>32</v>
      </c>
      <c r="G7" s="57" t="s">
        <v>33</v>
      </c>
      <c r="H7" s="57" t="s">
        <v>34</v>
      </c>
      <c r="I7" s="58" t="s">
        <v>35</v>
      </c>
      <c r="J7" s="134"/>
      <c r="K7" s="134"/>
    </row>
    <row r="8" spans="2:11" ht="12.75">
      <c r="B8" s="61">
        <v>6503</v>
      </c>
      <c r="C8" s="62" t="s">
        <v>57</v>
      </c>
      <c r="D8" s="62" t="s">
        <v>44</v>
      </c>
      <c r="E8" s="63" t="s">
        <v>58</v>
      </c>
      <c r="F8" s="64">
        <v>0</v>
      </c>
      <c r="G8" s="65">
        <v>46.43</v>
      </c>
      <c r="H8" s="66">
        <f aca="true" t="shared" si="0" ref="H8:H15">IF(OR(G8="снят",G8="н/я",G8&gt;I$5),120,IF(G8&gt;I$4,G8-I$4,0))</f>
        <v>4.43</v>
      </c>
      <c r="I8" s="67">
        <f aca="true" t="shared" si="1" ref="I8:I15">IF(H8=120,120,F8+H8)</f>
        <v>4.43</v>
      </c>
      <c r="J8" s="73">
        <v>1</v>
      </c>
      <c r="K8" s="73">
        <f>IF(OR(G8="снят",G8="н/я",G8&gt;I$5,G8=0),"—",1)</f>
        <v>1</v>
      </c>
    </row>
    <row r="9" spans="2:11" ht="12.75">
      <c r="B9" s="61">
        <v>6504</v>
      </c>
      <c r="C9" s="62" t="s">
        <v>55</v>
      </c>
      <c r="D9" s="62" t="s">
        <v>42</v>
      </c>
      <c r="E9" s="63" t="s">
        <v>56</v>
      </c>
      <c r="F9" s="74">
        <v>5</v>
      </c>
      <c r="G9" s="75">
        <v>38.94</v>
      </c>
      <c r="H9" s="69">
        <f t="shared" si="0"/>
        <v>0</v>
      </c>
      <c r="I9" s="70">
        <f t="shared" si="1"/>
        <v>5</v>
      </c>
      <c r="J9" s="78">
        <f aca="true" t="shared" si="2" ref="J9:J15">J8+1</f>
        <v>2</v>
      </c>
      <c r="K9" s="78">
        <f aca="true" t="shared" si="3" ref="K9:K15">IF(OR(G9="снят",G9="н/я",G9&gt;I$5,G9=0),"—",K8+1)</f>
        <v>2</v>
      </c>
    </row>
    <row r="10" spans="2:11" ht="12.75">
      <c r="B10" s="61">
        <v>6507</v>
      </c>
      <c r="C10" s="62" t="s">
        <v>49</v>
      </c>
      <c r="D10" s="62" t="s">
        <v>42</v>
      </c>
      <c r="E10" s="63" t="s">
        <v>50</v>
      </c>
      <c r="F10" s="74">
        <v>0</v>
      </c>
      <c r="G10" s="75" t="s">
        <v>67</v>
      </c>
      <c r="H10" s="69">
        <f t="shared" si="0"/>
        <v>120</v>
      </c>
      <c r="I10" s="70">
        <f t="shared" si="1"/>
        <v>120</v>
      </c>
      <c r="J10" s="78">
        <f t="shared" si="2"/>
        <v>3</v>
      </c>
      <c r="K10" s="78" t="str">
        <f t="shared" si="3"/>
        <v>—</v>
      </c>
    </row>
    <row r="11" spans="2:11" ht="12.75">
      <c r="B11" s="61">
        <v>6509</v>
      </c>
      <c r="C11" s="62" t="s">
        <v>47</v>
      </c>
      <c r="D11" s="62" t="s">
        <v>42</v>
      </c>
      <c r="E11" s="63" t="s">
        <v>48</v>
      </c>
      <c r="F11" s="74">
        <v>0</v>
      </c>
      <c r="G11" s="75" t="s">
        <v>67</v>
      </c>
      <c r="H11" s="69">
        <f t="shared" si="0"/>
        <v>120</v>
      </c>
      <c r="I11" s="70">
        <f t="shared" si="1"/>
        <v>120</v>
      </c>
      <c r="J11" s="78">
        <f t="shared" si="2"/>
        <v>4</v>
      </c>
      <c r="K11" s="78" t="str">
        <f t="shared" si="3"/>
        <v>—</v>
      </c>
    </row>
    <row r="12" spans="2:11" ht="12.75">
      <c r="B12" s="61">
        <v>6510</v>
      </c>
      <c r="C12" s="62" t="s">
        <v>59</v>
      </c>
      <c r="D12" s="62" t="s">
        <v>45</v>
      </c>
      <c r="E12" s="63" t="s">
        <v>60</v>
      </c>
      <c r="F12" s="74">
        <v>0</v>
      </c>
      <c r="G12" s="75" t="s">
        <v>67</v>
      </c>
      <c r="H12" s="69">
        <f t="shared" si="0"/>
        <v>120</v>
      </c>
      <c r="I12" s="70">
        <f t="shared" si="1"/>
        <v>120</v>
      </c>
      <c r="J12" s="78">
        <f t="shared" si="2"/>
        <v>5</v>
      </c>
      <c r="K12" s="78" t="str">
        <f t="shared" si="3"/>
        <v>—</v>
      </c>
    </row>
    <row r="13" spans="2:11" ht="12.75">
      <c r="B13" s="61">
        <v>6512</v>
      </c>
      <c r="C13" s="62" t="s">
        <v>61</v>
      </c>
      <c r="D13" s="62" t="s">
        <v>43</v>
      </c>
      <c r="E13" s="63" t="s">
        <v>62</v>
      </c>
      <c r="F13" s="74">
        <v>0</v>
      </c>
      <c r="G13" s="75" t="s">
        <v>67</v>
      </c>
      <c r="H13" s="69">
        <f t="shared" si="0"/>
        <v>120</v>
      </c>
      <c r="I13" s="70">
        <f t="shared" si="1"/>
        <v>120</v>
      </c>
      <c r="J13" s="78">
        <f t="shared" si="2"/>
        <v>6</v>
      </c>
      <c r="K13" s="78" t="str">
        <f t="shared" si="3"/>
        <v>—</v>
      </c>
    </row>
    <row r="14" spans="2:11" ht="12.75">
      <c r="B14" s="61">
        <v>6513</v>
      </c>
      <c r="C14" s="62" t="s">
        <v>53</v>
      </c>
      <c r="D14" s="62" t="s">
        <v>43</v>
      </c>
      <c r="E14" s="63" t="s">
        <v>54</v>
      </c>
      <c r="F14" s="74">
        <v>0</v>
      </c>
      <c r="G14" s="75" t="s">
        <v>67</v>
      </c>
      <c r="H14" s="69">
        <f t="shared" si="0"/>
        <v>120</v>
      </c>
      <c r="I14" s="70">
        <f t="shared" si="1"/>
        <v>120</v>
      </c>
      <c r="J14" s="78">
        <f t="shared" si="2"/>
        <v>7</v>
      </c>
      <c r="K14" s="78" t="str">
        <f t="shared" si="3"/>
        <v>—</v>
      </c>
    </row>
    <row r="15" spans="2:11" ht="12.75">
      <c r="B15" s="61">
        <v>6515</v>
      </c>
      <c r="C15" s="62" t="s">
        <v>51</v>
      </c>
      <c r="D15" s="62" t="s">
        <v>42</v>
      </c>
      <c r="E15" s="63" t="s">
        <v>52</v>
      </c>
      <c r="F15" s="74">
        <v>0</v>
      </c>
      <c r="G15" s="75" t="s">
        <v>67</v>
      </c>
      <c r="H15" s="69">
        <f t="shared" si="0"/>
        <v>120</v>
      </c>
      <c r="I15" s="70">
        <f t="shared" si="1"/>
        <v>120</v>
      </c>
      <c r="J15" s="78">
        <f t="shared" si="2"/>
        <v>8</v>
      </c>
      <c r="K15" s="78" t="str">
        <f t="shared" si="3"/>
        <v>—</v>
      </c>
    </row>
    <row r="16" spans="2:11" ht="13.5" thickBot="1">
      <c r="B16" s="79"/>
      <c r="C16" s="80"/>
      <c r="D16" s="80"/>
      <c r="E16" s="81"/>
      <c r="F16" s="82"/>
      <c r="G16" s="80"/>
      <c r="H16" s="80"/>
      <c r="I16" s="83"/>
      <c r="J16" s="85"/>
      <c r="K16" s="85"/>
    </row>
  </sheetData>
  <sheetProtection/>
  <mergeCells count="7">
    <mergeCell ref="K6:K7"/>
    <mergeCell ref="B6:B7"/>
    <mergeCell ref="J6:J7"/>
    <mergeCell ref="C6:C7"/>
    <mergeCell ref="E6:E7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K1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9" width="8.75390625" style="38" customWidth="1"/>
    <col min="10" max="10" width="6.75390625" style="38" hidden="1" customWidth="1"/>
    <col min="11" max="11" width="9.625" style="38" customWidth="1"/>
    <col min="12" max="16384" width="9.125" style="38" customWidth="1"/>
  </cols>
  <sheetData>
    <row r="1" ht="5.25" customHeight="1"/>
    <row r="2" spans="2:11" ht="18.75">
      <c r="B2" s="39" t="str">
        <f>Title!D5</f>
        <v>«Кубок Пермского края»</v>
      </c>
      <c r="C2" s="40"/>
      <c r="D2" s="40"/>
      <c r="F2" s="41"/>
      <c r="H2" s="42"/>
      <c r="I2" s="42"/>
      <c r="J2" s="42"/>
      <c r="K2" s="42"/>
    </row>
    <row r="3" spans="2:5" ht="15.75" thickBot="1">
      <c r="B3" s="43" t="str">
        <f>'F-Maxi'!B3</f>
        <v>финал</v>
      </c>
      <c r="E3" s="44"/>
    </row>
    <row r="4" spans="2:9" s="37" customFormat="1" ht="12.75">
      <c r="B4" s="45" t="s">
        <v>79</v>
      </c>
      <c r="E4" s="46"/>
      <c r="F4" s="47" t="s">
        <v>19</v>
      </c>
      <c r="G4" s="48">
        <v>166</v>
      </c>
      <c r="H4" s="48" t="s">
        <v>20</v>
      </c>
      <c r="I4" s="49">
        <v>42</v>
      </c>
    </row>
    <row r="5" spans="5:9" s="37" customFormat="1" ht="13.5" thickBot="1">
      <c r="E5" s="44"/>
      <c r="F5" s="51" t="s">
        <v>21</v>
      </c>
      <c r="G5" s="52">
        <v>4</v>
      </c>
      <c r="H5" s="52" t="s">
        <v>22</v>
      </c>
      <c r="I5" s="53">
        <v>63</v>
      </c>
    </row>
    <row r="6" spans="2:11" ht="13.5" customHeight="1">
      <c r="B6" s="135" t="s">
        <v>23</v>
      </c>
      <c r="C6" s="141" t="s">
        <v>24</v>
      </c>
      <c r="D6" s="150" t="s">
        <v>25</v>
      </c>
      <c r="E6" s="143" t="s">
        <v>26</v>
      </c>
      <c r="F6" s="148" t="s">
        <v>36</v>
      </c>
      <c r="G6" s="146"/>
      <c r="H6" s="146"/>
      <c r="I6" s="149"/>
      <c r="J6" s="133" t="s">
        <v>31</v>
      </c>
      <c r="K6" s="133" t="s">
        <v>31</v>
      </c>
    </row>
    <row r="7" spans="2:11" ht="23.25" thickBot="1">
      <c r="B7" s="136"/>
      <c r="C7" s="142"/>
      <c r="D7" s="151"/>
      <c r="E7" s="144"/>
      <c r="F7" s="56" t="s">
        <v>32</v>
      </c>
      <c r="G7" s="57" t="s">
        <v>33</v>
      </c>
      <c r="H7" s="57" t="s">
        <v>34</v>
      </c>
      <c r="I7" s="58" t="s">
        <v>35</v>
      </c>
      <c r="J7" s="134"/>
      <c r="K7" s="134"/>
    </row>
    <row r="8" spans="2:11" ht="12.75">
      <c r="B8" s="61">
        <v>5501</v>
      </c>
      <c r="C8" s="62" t="s">
        <v>102</v>
      </c>
      <c r="D8" s="62" t="s">
        <v>44</v>
      </c>
      <c r="E8" s="63" t="s">
        <v>146</v>
      </c>
      <c r="F8" s="64">
        <v>0</v>
      </c>
      <c r="G8" s="65">
        <v>37.42</v>
      </c>
      <c r="H8" s="66">
        <f aca="true" t="shared" si="0" ref="H8:H14">IF(OR(G8="снят",G8="н/я",G8&gt;I$5),120,IF(G8&gt;I$4,G8-I$4,0))</f>
        <v>0</v>
      </c>
      <c r="I8" s="67">
        <f aca="true" t="shared" si="1" ref="I8:I14">IF(H8=120,120,F8+H8)</f>
        <v>0</v>
      </c>
      <c r="J8" s="73">
        <v>1</v>
      </c>
      <c r="K8" s="73">
        <f>IF(OR(G8="снят",G8="н/я",G8&gt;I$5,G8=0),"—",1)</f>
        <v>1</v>
      </c>
    </row>
    <row r="9" spans="2:11" ht="12.75">
      <c r="B9" s="61">
        <v>5502</v>
      </c>
      <c r="C9" s="62" t="s">
        <v>98</v>
      </c>
      <c r="D9" s="62" t="s">
        <v>42</v>
      </c>
      <c r="E9" s="63" t="s">
        <v>132</v>
      </c>
      <c r="F9" s="74">
        <v>0</v>
      </c>
      <c r="G9" s="75" t="s">
        <v>67</v>
      </c>
      <c r="H9" s="69">
        <f t="shared" si="0"/>
        <v>120</v>
      </c>
      <c r="I9" s="70">
        <f t="shared" si="1"/>
        <v>120</v>
      </c>
      <c r="J9" s="78">
        <f aca="true" t="shared" si="2" ref="J9:J14">J8+1</f>
        <v>2</v>
      </c>
      <c r="K9" s="78" t="str">
        <f aca="true" t="shared" si="3" ref="K9:K14">IF(OR(G9="снят",G9="н/я",G9&gt;I$5,G9=0),"—",K8+1)</f>
        <v>—</v>
      </c>
    </row>
    <row r="10" spans="2:11" ht="12.75">
      <c r="B10" s="61">
        <v>5506</v>
      </c>
      <c r="C10" s="62" t="s">
        <v>168</v>
      </c>
      <c r="D10" s="62" t="s">
        <v>42</v>
      </c>
      <c r="E10" s="63" t="s">
        <v>169</v>
      </c>
      <c r="F10" s="74">
        <v>0</v>
      </c>
      <c r="G10" s="75" t="s">
        <v>67</v>
      </c>
      <c r="H10" s="69">
        <f t="shared" si="0"/>
        <v>120</v>
      </c>
      <c r="I10" s="70">
        <f t="shared" si="1"/>
        <v>120</v>
      </c>
      <c r="J10" s="78">
        <f t="shared" si="2"/>
        <v>3</v>
      </c>
      <c r="K10" s="78" t="str">
        <f t="shared" si="3"/>
        <v>—</v>
      </c>
    </row>
    <row r="11" spans="2:11" ht="12.75">
      <c r="B11" s="61">
        <v>5509</v>
      </c>
      <c r="C11" s="62" t="s">
        <v>73</v>
      </c>
      <c r="D11" s="62" t="s">
        <v>42</v>
      </c>
      <c r="E11" s="63" t="s">
        <v>84</v>
      </c>
      <c r="F11" s="74">
        <v>0</v>
      </c>
      <c r="G11" s="75" t="s">
        <v>67</v>
      </c>
      <c r="H11" s="69">
        <f t="shared" si="0"/>
        <v>120</v>
      </c>
      <c r="I11" s="70">
        <f t="shared" si="1"/>
        <v>120</v>
      </c>
      <c r="J11" s="78">
        <f t="shared" si="2"/>
        <v>4</v>
      </c>
      <c r="K11" s="78" t="str">
        <f t="shared" si="3"/>
        <v>—</v>
      </c>
    </row>
    <row r="12" spans="2:11" ht="12.75">
      <c r="B12" s="61">
        <v>5511</v>
      </c>
      <c r="C12" s="62" t="s">
        <v>98</v>
      </c>
      <c r="D12" s="62" t="s">
        <v>42</v>
      </c>
      <c r="E12" s="63" t="s">
        <v>99</v>
      </c>
      <c r="F12" s="74">
        <v>0</v>
      </c>
      <c r="G12" s="75" t="s">
        <v>67</v>
      </c>
      <c r="H12" s="69">
        <f t="shared" si="0"/>
        <v>120</v>
      </c>
      <c r="I12" s="70">
        <f t="shared" si="1"/>
        <v>120</v>
      </c>
      <c r="J12" s="78">
        <f t="shared" si="2"/>
        <v>5</v>
      </c>
      <c r="K12" s="78" t="str">
        <f t="shared" si="3"/>
        <v>—</v>
      </c>
    </row>
    <row r="13" spans="2:11" ht="12.75">
      <c r="B13" s="61">
        <v>5512</v>
      </c>
      <c r="C13" s="62" t="s">
        <v>148</v>
      </c>
      <c r="D13" s="62" t="s">
        <v>166</v>
      </c>
      <c r="E13" s="63" t="s">
        <v>167</v>
      </c>
      <c r="F13" s="74">
        <v>0</v>
      </c>
      <c r="G13" s="75" t="s">
        <v>67</v>
      </c>
      <c r="H13" s="69">
        <f t="shared" si="0"/>
        <v>120</v>
      </c>
      <c r="I13" s="70">
        <f t="shared" si="1"/>
        <v>120</v>
      </c>
      <c r="J13" s="78">
        <f t="shared" si="2"/>
        <v>6</v>
      </c>
      <c r="K13" s="78" t="str">
        <f t="shared" si="3"/>
        <v>—</v>
      </c>
    </row>
    <row r="14" spans="2:11" ht="12.75">
      <c r="B14" s="61">
        <v>5513</v>
      </c>
      <c r="C14" s="62" t="s">
        <v>65</v>
      </c>
      <c r="D14" s="62" t="s">
        <v>42</v>
      </c>
      <c r="E14" s="63" t="s">
        <v>154</v>
      </c>
      <c r="F14" s="74">
        <v>0</v>
      </c>
      <c r="G14" s="75" t="s">
        <v>67</v>
      </c>
      <c r="H14" s="69">
        <f t="shared" si="0"/>
        <v>120</v>
      </c>
      <c r="I14" s="70">
        <f t="shared" si="1"/>
        <v>120</v>
      </c>
      <c r="J14" s="78">
        <f t="shared" si="2"/>
        <v>7</v>
      </c>
      <c r="K14" s="78" t="str">
        <f t="shared" si="3"/>
        <v>—</v>
      </c>
    </row>
    <row r="15" spans="2:11" ht="13.5" thickBot="1">
      <c r="B15" s="79"/>
      <c r="C15" s="80"/>
      <c r="D15" s="80"/>
      <c r="E15" s="81"/>
      <c r="F15" s="82"/>
      <c r="G15" s="80"/>
      <c r="H15" s="80"/>
      <c r="I15" s="83"/>
      <c r="J15" s="85"/>
      <c r="K15" s="85"/>
    </row>
  </sheetData>
  <sheetProtection/>
  <mergeCells count="7">
    <mergeCell ref="K6:K7"/>
    <mergeCell ref="B6:B7"/>
    <mergeCell ref="J6:J7"/>
    <mergeCell ref="C6:C7"/>
    <mergeCell ref="E6:E7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K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7.75390625" style="38" customWidth="1"/>
    <col min="6" max="9" width="8.75390625" style="38" customWidth="1"/>
    <col min="10" max="10" width="6.75390625" style="38" hidden="1" customWidth="1"/>
    <col min="11" max="11" width="9.625" style="38" customWidth="1"/>
    <col min="12" max="16384" width="9.125" style="38" customWidth="1"/>
  </cols>
  <sheetData>
    <row r="1" ht="5.25" customHeight="1"/>
    <row r="2" spans="2:11" ht="18.75">
      <c r="B2" s="39" t="str">
        <f>Title!D5</f>
        <v>«Кубок Пермского края»</v>
      </c>
      <c r="C2" s="40"/>
      <c r="D2" s="40"/>
      <c r="F2" s="41"/>
      <c r="H2" s="42"/>
      <c r="I2" s="42"/>
      <c r="J2" s="42"/>
      <c r="K2" s="42"/>
    </row>
    <row r="3" spans="2:5" ht="15.75" thickBot="1">
      <c r="B3" s="43" t="str">
        <f>'F-Maxi'!B3</f>
        <v>финал</v>
      </c>
      <c r="E3" s="44"/>
    </row>
    <row r="4" spans="2:9" s="37" customFormat="1" ht="12.75">
      <c r="B4" s="45" t="s">
        <v>80</v>
      </c>
      <c r="E4" s="46"/>
      <c r="F4" s="47" t="s">
        <v>19</v>
      </c>
      <c r="G4" s="48">
        <v>166</v>
      </c>
      <c r="H4" s="48" t="s">
        <v>20</v>
      </c>
      <c r="I4" s="49">
        <v>42</v>
      </c>
    </row>
    <row r="5" spans="5:9" s="37" customFormat="1" ht="13.5" thickBot="1">
      <c r="E5" s="44"/>
      <c r="F5" s="51" t="s">
        <v>21</v>
      </c>
      <c r="G5" s="52">
        <v>4</v>
      </c>
      <c r="H5" s="52" t="s">
        <v>22</v>
      </c>
      <c r="I5" s="53">
        <v>63</v>
      </c>
    </row>
    <row r="6" spans="2:11" ht="13.5" customHeight="1">
      <c r="B6" s="135" t="s">
        <v>23</v>
      </c>
      <c r="C6" s="141" t="s">
        <v>24</v>
      </c>
      <c r="D6" s="150" t="s">
        <v>25</v>
      </c>
      <c r="E6" s="143" t="s">
        <v>26</v>
      </c>
      <c r="F6" s="148" t="s">
        <v>36</v>
      </c>
      <c r="G6" s="146"/>
      <c r="H6" s="146"/>
      <c r="I6" s="149"/>
      <c r="J6" s="133" t="s">
        <v>31</v>
      </c>
      <c r="K6" s="133" t="s">
        <v>31</v>
      </c>
    </row>
    <row r="7" spans="2:11" ht="23.25" thickBot="1">
      <c r="B7" s="136"/>
      <c r="C7" s="142"/>
      <c r="D7" s="151"/>
      <c r="E7" s="144"/>
      <c r="F7" s="56" t="s">
        <v>32</v>
      </c>
      <c r="G7" s="57" t="s">
        <v>33</v>
      </c>
      <c r="H7" s="57" t="s">
        <v>34</v>
      </c>
      <c r="I7" s="58" t="s">
        <v>35</v>
      </c>
      <c r="J7" s="134"/>
      <c r="K7" s="134"/>
    </row>
    <row r="8" spans="2:11" ht="12.75">
      <c r="B8" s="61">
        <v>4020</v>
      </c>
      <c r="C8" s="62" t="s">
        <v>63</v>
      </c>
      <c r="D8" s="62" t="s">
        <v>42</v>
      </c>
      <c r="E8" s="63" t="s">
        <v>128</v>
      </c>
      <c r="F8" s="64">
        <v>0</v>
      </c>
      <c r="G8" s="65">
        <v>41.54</v>
      </c>
      <c r="H8" s="66">
        <f aca="true" t="shared" si="0" ref="H8:H17">IF(OR(G8="снят",G8="н/я",G8&gt;I$5),120,IF(G8&gt;I$4,G8-I$4,0))</f>
        <v>0</v>
      </c>
      <c r="I8" s="67">
        <f aca="true" t="shared" si="1" ref="I8:I17">IF(H8=120,120,F8+H8)</f>
        <v>0</v>
      </c>
      <c r="J8" s="73">
        <v>1</v>
      </c>
      <c r="K8" s="73">
        <f>IF(OR(G8="снят",G8="н/я",G8&gt;I$5,G8=0),"—",1)</f>
        <v>1</v>
      </c>
    </row>
    <row r="9" spans="2:11" ht="12.75">
      <c r="B9" s="61">
        <v>4001</v>
      </c>
      <c r="C9" s="62" t="s">
        <v>102</v>
      </c>
      <c r="D9" s="62" t="s">
        <v>44</v>
      </c>
      <c r="E9" s="63" t="s">
        <v>103</v>
      </c>
      <c r="F9" s="74">
        <v>0</v>
      </c>
      <c r="G9" s="75">
        <v>44.08</v>
      </c>
      <c r="H9" s="69">
        <f t="shared" si="0"/>
        <v>2.0799999999999983</v>
      </c>
      <c r="I9" s="70">
        <f t="shared" si="1"/>
        <v>2.0799999999999983</v>
      </c>
      <c r="J9" s="78">
        <f aca="true" t="shared" si="2" ref="J9:J17">J8+1</f>
        <v>2</v>
      </c>
      <c r="K9" s="78">
        <f aca="true" t="shared" si="3" ref="K9:K17">IF(OR(G9="снят",G9="н/я",G9&gt;I$5,G9=0),"—",K8+1)</f>
        <v>2</v>
      </c>
    </row>
    <row r="10" spans="2:11" ht="12.75">
      <c r="B10" s="61">
        <v>4014</v>
      </c>
      <c r="C10" s="62" t="s">
        <v>51</v>
      </c>
      <c r="D10" s="62" t="s">
        <v>42</v>
      </c>
      <c r="E10" s="63" t="s">
        <v>115</v>
      </c>
      <c r="F10" s="74">
        <v>0</v>
      </c>
      <c r="G10" s="75">
        <v>44.59</v>
      </c>
      <c r="H10" s="69">
        <f t="shared" si="0"/>
        <v>2.5900000000000034</v>
      </c>
      <c r="I10" s="70">
        <f t="shared" si="1"/>
        <v>2.5900000000000034</v>
      </c>
      <c r="J10" s="78">
        <f t="shared" si="2"/>
        <v>3</v>
      </c>
      <c r="K10" s="78">
        <f t="shared" si="3"/>
        <v>3</v>
      </c>
    </row>
    <row r="11" spans="2:11" ht="12.75">
      <c r="B11" s="61">
        <v>4003</v>
      </c>
      <c r="C11" s="62" t="s">
        <v>104</v>
      </c>
      <c r="D11" s="62" t="s">
        <v>166</v>
      </c>
      <c r="E11" s="63" t="s">
        <v>105</v>
      </c>
      <c r="F11" s="74">
        <v>5</v>
      </c>
      <c r="G11" s="75">
        <v>41.95</v>
      </c>
      <c r="H11" s="69">
        <f t="shared" si="0"/>
        <v>0</v>
      </c>
      <c r="I11" s="70">
        <f t="shared" si="1"/>
        <v>5</v>
      </c>
      <c r="J11" s="78">
        <f t="shared" si="2"/>
        <v>4</v>
      </c>
      <c r="K11" s="78">
        <f t="shared" si="3"/>
        <v>4</v>
      </c>
    </row>
    <row r="12" spans="2:11" ht="12.75">
      <c r="B12" s="61">
        <v>4007</v>
      </c>
      <c r="C12" s="62" t="s">
        <v>109</v>
      </c>
      <c r="D12" s="62" t="s">
        <v>166</v>
      </c>
      <c r="E12" s="63" t="s">
        <v>110</v>
      </c>
      <c r="F12" s="74">
        <v>0</v>
      </c>
      <c r="G12" s="75" t="s">
        <v>67</v>
      </c>
      <c r="H12" s="69">
        <f t="shared" si="0"/>
        <v>120</v>
      </c>
      <c r="I12" s="70">
        <f t="shared" si="1"/>
        <v>120</v>
      </c>
      <c r="J12" s="78">
        <f t="shared" si="2"/>
        <v>5</v>
      </c>
      <c r="K12" s="78" t="str">
        <f t="shared" si="3"/>
        <v>—</v>
      </c>
    </row>
    <row r="13" spans="2:11" ht="12.75">
      <c r="B13" s="61">
        <v>4008</v>
      </c>
      <c r="C13" s="62" t="s">
        <v>86</v>
      </c>
      <c r="D13" s="62" t="s">
        <v>43</v>
      </c>
      <c r="E13" s="63" t="s">
        <v>87</v>
      </c>
      <c r="F13" s="74">
        <v>0</v>
      </c>
      <c r="G13" s="75" t="s">
        <v>67</v>
      </c>
      <c r="H13" s="69">
        <f t="shared" si="0"/>
        <v>120</v>
      </c>
      <c r="I13" s="70">
        <f t="shared" si="1"/>
        <v>120</v>
      </c>
      <c r="J13" s="78">
        <f t="shared" si="2"/>
        <v>6</v>
      </c>
      <c r="K13" s="78" t="str">
        <f t="shared" si="3"/>
        <v>—</v>
      </c>
    </row>
    <row r="14" spans="2:11" ht="12.75">
      <c r="B14" s="61">
        <v>4009</v>
      </c>
      <c r="C14" s="62" t="s">
        <v>69</v>
      </c>
      <c r="D14" s="62" t="s">
        <v>42</v>
      </c>
      <c r="E14" s="63" t="s">
        <v>124</v>
      </c>
      <c r="F14" s="74">
        <v>0</v>
      </c>
      <c r="G14" s="75" t="s">
        <v>67</v>
      </c>
      <c r="H14" s="69">
        <f t="shared" si="0"/>
        <v>120</v>
      </c>
      <c r="I14" s="70">
        <f t="shared" si="1"/>
        <v>120</v>
      </c>
      <c r="J14" s="78">
        <f t="shared" si="2"/>
        <v>7</v>
      </c>
      <c r="K14" s="78" t="str">
        <f t="shared" si="3"/>
        <v>—</v>
      </c>
    </row>
    <row r="15" spans="2:11" ht="12.75">
      <c r="B15" s="61">
        <v>4017</v>
      </c>
      <c r="C15" s="62" t="s">
        <v>86</v>
      </c>
      <c r="D15" s="62" t="s">
        <v>43</v>
      </c>
      <c r="E15" s="63" t="s">
        <v>122</v>
      </c>
      <c r="F15" s="74">
        <v>0</v>
      </c>
      <c r="G15" s="75" t="s">
        <v>67</v>
      </c>
      <c r="H15" s="69">
        <f t="shared" si="0"/>
        <v>120</v>
      </c>
      <c r="I15" s="70">
        <f t="shared" si="1"/>
        <v>120</v>
      </c>
      <c r="J15" s="78">
        <f t="shared" si="2"/>
        <v>8</v>
      </c>
      <c r="K15" s="78" t="str">
        <f t="shared" si="3"/>
        <v>—</v>
      </c>
    </row>
    <row r="16" spans="2:11" ht="12.75">
      <c r="B16" s="61">
        <v>4018</v>
      </c>
      <c r="C16" s="62" t="s">
        <v>138</v>
      </c>
      <c r="D16" s="62" t="s">
        <v>42</v>
      </c>
      <c r="E16" s="63" t="s">
        <v>139</v>
      </c>
      <c r="F16" s="74">
        <v>0</v>
      </c>
      <c r="G16" s="75" t="s">
        <v>67</v>
      </c>
      <c r="H16" s="69">
        <f t="shared" si="0"/>
        <v>120</v>
      </c>
      <c r="I16" s="70">
        <f t="shared" si="1"/>
        <v>120</v>
      </c>
      <c r="J16" s="78">
        <f t="shared" si="2"/>
        <v>9</v>
      </c>
      <c r="K16" s="78" t="str">
        <f t="shared" si="3"/>
        <v>—</v>
      </c>
    </row>
    <row r="17" spans="2:11" ht="12.75">
      <c r="B17" s="61">
        <v>4019</v>
      </c>
      <c r="C17" s="62" t="s">
        <v>96</v>
      </c>
      <c r="D17" s="62" t="s">
        <v>42</v>
      </c>
      <c r="E17" s="63" t="s">
        <v>100</v>
      </c>
      <c r="F17" s="74">
        <v>0</v>
      </c>
      <c r="G17" s="75" t="s">
        <v>67</v>
      </c>
      <c r="H17" s="69">
        <f t="shared" si="0"/>
        <v>120</v>
      </c>
      <c r="I17" s="70">
        <f t="shared" si="1"/>
        <v>120</v>
      </c>
      <c r="J17" s="78">
        <f t="shared" si="2"/>
        <v>10</v>
      </c>
      <c r="K17" s="78" t="str">
        <f t="shared" si="3"/>
        <v>—</v>
      </c>
    </row>
    <row r="18" spans="2:11" ht="13.5" thickBot="1">
      <c r="B18" s="79"/>
      <c r="C18" s="80"/>
      <c r="D18" s="80"/>
      <c r="E18" s="81"/>
      <c r="F18" s="82"/>
      <c r="G18" s="80"/>
      <c r="H18" s="80"/>
      <c r="I18" s="83"/>
      <c r="J18" s="85"/>
      <c r="K18" s="85"/>
    </row>
  </sheetData>
  <sheetProtection/>
  <mergeCells count="7">
    <mergeCell ref="K6:K7"/>
    <mergeCell ref="B6:B7"/>
    <mergeCell ref="J6:J7"/>
    <mergeCell ref="C6:C7"/>
    <mergeCell ref="E6:E7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2:K15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9" width="8.75390625" style="38" customWidth="1"/>
    <col min="10" max="10" width="6.75390625" style="38" hidden="1" customWidth="1"/>
    <col min="11" max="11" width="9.625" style="38" customWidth="1"/>
    <col min="12" max="16384" width="9.125" style="38" customWidth="1"/>
  </cols>
  <sheetData>
    <row r="1" ht="5.25" customHeight="1"/>
    <row r="2" spans="2:11" ht="18.75">
      <c r="B2" s="39" t="str">
        <f>Title!D5</f>
        <v>«Кубок Пермского края»</v>
      </c>
      <c r="C2" s="40"/>
      <c r="D2" s="40"/>
      <c r="F2" s="41"/>
      <c r="H2" s="42"/>
      <c r="I2" s="42"/>
      <c r="J2" s="42"/>
      <c r="K2" s="42"/>
    </row>
    <row r="3" spans="2:5" ht="15.75" thickBot="1">
      <c r="B3" s="43" t="str">
        <f>'F-Maxi'!B3</f>
        <v>финал</v>
      </c>
      <c r="E3" s="44"/>
    </row>
    <row r="4" spans="2:9" s="37" customFormat="1" ht="12.75">
      <c r="B4" s="45" t="s">
        <v>81</v>
      </c>
      <c r="E4" s="46"/>
      <c r="F4" s="47" t="s">
        <v>19</v>
      </c>
      <c r="G4" s="48">
        <v>166</v>
      </c>
      <c r="H4" s="48" t="s">
        <v>20</v>
      </c>
      <c r="I4" s="49">
        <v>42</v>
      </c>
    </row>
    <row r="5" spans="5:9" s="37" customFormat="1" ht="13.5" thickBot="1">
      <c r="E5" s="44"/>
      <c r="F5" s="51" t="s">
        <v>21</v>
      </c>
      <c r="G5" s="52">
        <v>4</v>
      </c>
      <c r="H5" s="52" t="s">
        <v>22</v>
      </c>
      <c r="I5" s="53">
        <v>63</v>
      </c>
    </row>
    <row r="6" spans="2:11" ht="13.5" customHeight="1">
      <c r="B6" s="135" t="s">
        <v>23</v>
      </c>
      <c r="C6" s="141" t="s">
        <v>24</v>
      </c>
      <c r="D6" s="150" t="s">
        <v>25</v>
      </c>
      <c r="E6" s="143" t="s">
        <v>26</v>
      </c>
      <c r="F6" s="148" t="s">
        <v>36</v>
      </c>
      <c r="G6" s="146"/>
      <c r="H6" s="146"/>
      <c r="I6" s="149"/>
      <c r="J6" s="133" t="s">
        <v>31</v>
      </c>
      <c r="K6" s="133" t="s">
        <v>31</v>
      </c>
    </row>
    <row r="7" spans="2:11" ht="23.25" thickBot="1">
      <c r="B7" s="136"/>
      <c r="C7" s="142"/>
      <c r="D7" s="151"/>
      <c r="E7" s="144"/>
      <c r="F7" s="56" t="s">
        <v>32</v>
      </c>
      <c r="G7" s="57" t="s">
        <v>33</v>
      </c>
      <c r="H7" s="57" t="s">
        <v>34</v>
      </c>
      <c r="I7" s="58" t="s">
        <v>35</v>
      </c>
      <c r="J7" s="134"/>
      <c r="K7" s="134"/>
    </row>
    <row r="8" spans="2:11" ht="12.75">
      <c r="B8" s="61">
        <v>3008</v>
      </c>
      <c r="C8" s="62" t="s">
        <v>96</v>
      </c>
      <c r="D8" s="62" t="s">
        <v>42</v>
      </c>
      <c r="E8" s="63" t="s">
        <v>125</v>
      </c>
      <c r="F8" s="64">
        <v>5</v>
      </c>
      <c r="G8" s="65">
        <v>48.06</v>
      </c>
      <c r="H8" s="66">
        <f aca="true" t="shared" si="0" ref="H8:H14">IF(OR(G8="снят",G8="н/я",G8&gt;I$5),120,IF(G8&gt;I$4,G8-I$4,0))</f>
        <v>6.060000000000002</v>
      </c>
      <c r="I8" s="67">
        <f aca="true" t="shared" si="1" ref="I8:I14">IF(H8=120,120,F8+H8)</f>
        <v>11.060000000000002</v>
      </c>
      <c r="J8" s="73">
        <v>1</v>
      </c>
      <c r="K8" s="73">
        <f>IF(OR(G8="снят",G8="н/я",G8&gt;I$5,G8=0),"—",1)</f>
        <v>1</v>
      </c>
    </row>
    <row r="9" spans="2:11" ht="12.75">
      <c r="B9" s="61">
        <v>3003</v>
      </c>
      <c r="C9" s="62" t="s">
        <v>168</v>
      </c>
      <c r="D9" s="62" t="s">
        <v>42</v>
      </c>
      <c r="E9" s="63" t="s">
        <v>170</v>
      </c>
      <c r="F9" s="74">
        <v>0</v>
      </c>
      <c r="G9" s="75">
        <v>56.16</v>
      </c>
      <c r="H9" s="69">
        <f t="shared" si="0"/>
        <v>14.159999999999997</v>
      </c>
      <c r="I9" s="70">
        <f t="shared" si="1"/>
        <v>14.159999999999997</v>
      </c>
      <c r="J9" s="78">
        <f aca="true" t="shared" si="2" ref="J9:J14">J8+1</f>
        <v>2</v>
      </c>
      <c r="K9" s="78">
        <f aca="true" t="shared" si="3" ref="K9:K14">IF(OR(G9="снят",G9="н/я",G9&gt;I$5,G9=0),"—",K8+1)</f>
        <v>2</v>
      </c>
    </row>
    <row r="10" spans="2:11" ht="12.75">
      <c r="B10" s="61">
        <v>3009</v>
      </c>
      <c r="C10" s="62" t="s">
        <v>63</v>
      </c>
      <c r="D10" s="62" t="s">
        <v>42</v>
      </c>
      <c r="E10" s="63" t="s">
        <v>116</v>
      </c>
      <c r="F10" s="74">
        <v>10</v>
      </c>
      <c r="G10" s="75">
        <v>48.1</v>
      </c>
      <c r="H10" s="69">
        <f t="shared" si="0"/>
        <v>6.100000000000001</v>
      </c>
      <c r="I10" s="70">
        <f t="shared" si="1"/>
        <v>16.1</v>
      </c>
      <c r="J10" s="78">
        <f t="shared" si="2"/>
        <v>3</v>
      </c>
      <c r="K10" s="78">
        <f t="shared" si="3"/>
        <v>3</v>
      </c>
    </row>
    <row r="11" spans="2:11" ht="12.75">
      <c r="B11" s="61">
        <v>3012</v>
      </c>
      <c r="C11" s="62" t="s">
        <v>91</v>
      </c>
      <c r="D11" s="62" t="s">
        <v>166</v>
      </c>
      <c r="E11" s="63" t="s">
        <v>92</v>
      </c>
      <c r="F11" s="74">
        <v>5</v>
      </c>
      <c r="G11" s="75">
        <v>57.36</v>
      </c>
      <c r="H11" s="69">
        <f t="shared" si="0"/>
        <v>15.36</v>
      </c>
      <c r="I11" s="70">
        <f t="shared" si="1"/>
        <v>20.36</v>
      </c>
      <c r="J11" s="78">
        <f t="shared" si="2"/>
        <v>4</v>
      </c>
      <c r="K11" s="78">
        <f t="shared" si="3"/>
        <v>4</v>
      </c>
    </row>
    <row r="12" spans="2:11" ht="12.75">
      <c r="B12" s="61">
        <v>3013</v>
      </c>
      <c r="C12" s="62" t="s">
        <v>93</v>
      </c>
      <c r="D12" s="62" t="s">
        <v>166</v>
      </c>
      <c r="E12" s="63" t="s">
        <v>94</v>
      </c>
      <c r="F12" s="74">
        <v>5</v>
      </c>
      <c r="G12" s="75">
        <v>57.86</v>
      </c>
      <c r="H12" s="69">
        <f t="shared" si="0"/>
        <v>15.86</v>
      </c>
      <c r="I12" s="70">
        <f t="shared" si="1"/>
        <v>20.86</v>
      </c>
      <c r="J12" s="78">
        <f t="shared" si="2"/>
        <v>5</v>
      </c>
      <c r="K12" s="78">
        <f t="shared" si="3"/>
        <v>5</v>
      </c>
    </row>
    <row r="13" spans="2:11" ht="12.75">
      <c r="B13" s="61">
        <v>3004</v>
      </c>
      <c r="C13" s="62" t="s">
        <v>102</v>
      </c>
      <c r="D13" s="62" t="s">
        <v>44</v>
      </c>
      <c r="E13" s="63" t="s">
        <v>111</v>
      </c>
      <c r="F13" s="74">
        <v>0</v>
      </c>
      <c r="G13" s="75" t="s">
        <v>67</v>
      </c>
      <c r="H13" s="69">
        <f t="shared" si="0"/>
        <v>120</v>
      </c>
      <c r="I13" s="70">
        <f t="shared" si="1"/>
        <v>120</v>
      </c>
      <c r="J13" s="78">
        <f t="shared" si="2"/>
        <v>6</v>
      </c>
      <c r="K13" s="78" t="str">
        <f t="shared" si="3"/>
        <v>—</v>
      </c>
    </row>
    <row r="14" spans="2:11" ht="12.75">
      <c r="B14" s="61">
        <v>3006</v>
      </c>
      <c r="C14" s="62" t="s">
        <v>104</v>
      </c>
      <c r="D14" s="62" t="s">
        <v>166</v>
      </c>
      <c r="E14" s="63" t="s">
        <v>142</v>
      </c>
      <c r="F14" s="74">
        <v>0</v>
      </c>
      <c r="G14" s="75" t="s">
        <v>67</v>
      </c>
      <c r="H14" s="69">
        <f t="shared" si="0"/>
        <v>120</v>
      </c>
      <c r="I14" s="70">
        <f t="shared" si="1"/>
        <v>120</v>
      </c>
      <c r="J14" s="78">
        <f t="shared" si="2"/>
        <v>7</v>
      </c>
      <c r="K14" s="78" t="str">
        <f t="shared" si="3"/>
        <v>—</v>
      </c>
    </row>
    <row r="15" spans="2:11" ht="13.5" thickBot="1">
      <c r="B15" s="79"/>
      <c r="C15" s="80"/>
      <c r="D15" s="80"/>
      <c r="E15" s="81"/>
      <c r="F15" s="82"/>
      <c r="G15" s="80"/>
      <c r="H15" s="80"/>
      <c r="I15" s="83"/>
      <c r="J15" s="85"/>
      <c r="K15" s="85"/>
    </row>
  </sheetData>
  <sheetProtection/>
  <mergeCells count="7">
    <mergeCell ref="K6:K7"/>
    <mergeCell ref="B6:B7"/>
    <mergeCell ref="J6:J7"/>
    <mergeCell ref="C6:C7"/>
    <mergeCell ref="E6:E7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Zver</cp:lastModifiedBy>
  <dcterms:created xsi:type="dcterms:W3CDTF">2010-10-24T14:50:54Z</dcterms:created>
  <dcterms:modified xsi:type="dcterms:W3CDTF">2010-11-13T15:33:39Z</dcterms:modified>
  <cp:category/>
  <cp:version/>
  <cp:contentType/>
  <cp:contentStatus/>
</cp:coreProperties>
</file>