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0740" activeTab="0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F-Maxi" sheetId="6" r:id="rId6"/>
    <sheet name="F-Medium" sheetId="7" r:id="rId7"/>
    <sheet name="F-Mini" sheetId="8" r:id="rId8"/>
    <sheet name="F-Toy" sheetId="9" r:id="rId9"/>
    <sheet name="BA-Team" sheetId="10" r:id="rId10"/>
  </sheets>
  <definedNames>
    <definedName name="_xlfn.BAHTTEXT" hidden="1">#NAME?</definedName>
    <definedName name="_xlnm.Print_Area" localSheetId="1">'BA-Maxi'!$A$1:$Q$21</definedName>
    <definedName name="_xlnm.Print_Area" localSheetId="2">'BA-Medium'!$A$1:$Q$21</definedName>
    <definedName name="_xlnm.Print_Area" localSheetId="3">'BA-Mini'!$A$1:$Q$21</definedName>
    <definedName name="_xlnm.Print_Area" localSheetId="9">'BA-Team'!$A$1:$Q$38</definedName>
    <definedName name="_xlnm.Print_Area" localSheetId="4">'BA-Toy'!$A$1:$Q$19</definedName>
    <definedName name="_xlnm.Print_Area" localSheetId="5">'F-Maxi'!$A$1:$K$14</definedName>
    <definedName name="_xlnm.Print_Area" localSheetId="6">'F-Medium'!$A$1:$K$15</definedName>
    <definedName name="_xlnm.Print_Area" localSheetId="7">'F-Mini'!$A$1:$K$12</definedName>
    <definedName name="_xlnm.Print_Area" localSheetId="8">'F-Toy'!$A$1:$K$12</definedName>
  </definedNames>
  <calcPr fullCalcOnLoad="1"/>
</workbook>
</file>

<file path=xl/sharedStrings.xml><?xml version="1.0" encoding="utf-8"?>
<sst xmlns="http://schemas.openxmlformats.org/spreadsheetml/2006/main" count="576" uniqueCount="141">
  <si>
    <t xml:space="preserve">Протокол соревнований по аджилити </t>
  </si>
  <si>
    <t>«Первенство Пермского края"</t>
  </si>
  <si>
    <t>дата:</t>
  </si>
  <si>
    <t>29 мая 2010 года</t>
  </si>
  <si>
    <t>место проведения:</t>
  </si>
  <si>
    <t>г. Пермь, СДП "ДКЖ"</t>
  </si>
  <si>
    <t>количество участников:</t>
  </si>
  <si>
    <t>программа:</t>
  </si>
  <si>
    <t xml:space="preserve">двоеборье </t>
  </si>
  <si>
    <t>финал</t>
  </si>
  <si>
    <t>командный зачет</t>
  </si>
  <si>
    <t>главный судья:</t>
  </si>
  <si>
    <t>Кудрина А.С.</t>
  </si>
  <si>
    <t>судьи:</t>
  </si>
  <si>
    <t>главный секретарь:</t>
  </si>
  <si>
    <t>Банщикова А.А.</t>
  </si>
  <si>
    <t>секретари: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</si>
  <si>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</si>
  <si>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</si>
  <si>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</si>
  <si>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</si>
  <si>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</si>
  <si>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</si>
  <si>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</si>
  <si>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</si>
  <si>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</si>
  <si>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</si>
  <si>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</si>
  <si>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</si>
  <si>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</si>
  <si>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</si>
  <si>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</si>
  <si>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</si>
  <si>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</si>
  <si>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</si>
  <si>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ФИНАЛ</t>
  </si>
  <si>
    <t>Команда</t>
  </si>
  <si>
    <t>Этап</t>
  </si>
  <si>
    <t>Номер 
спортсмена</t>
  </si>
  <si>
    <t>ДТЮ/Пермь</t>
  </si>
  <si>
    <t>ШАР/Пермь</t>
  </si>
  <si>
    <t>Екатеринбург</t>
  </si>
  <si>
    <t>ЦСС/Пермь</t>
  </si>
  <si>
    <t>Категория MAXI</t>
  </si>
  <si>
    <t>Семина Юлия</t>
  </si>
  <si>
    <t>малинуа Шумахер</t>
  </si>
  <si>
    <t>Пшеничникова Мария</t>
  </si>
  <si>
    <t>б/к Виртуоз</t>
  </si>
  <si>
    <t>Анисимова Александра</t>
  </si>
  <si>
    <t>метис Ника</t>
  </si>
  <si>
    <t>Голомидова Екатерина</t>
  </si>
  <si>
    <t>б/к Престиж</t>
  </si>
  <si>
    <t>Булякбаева Алена</t>
  </si>
  <si>
    <t>н/о Один</t>
  </si>
  <si>
    <t>Меньшенина Алена</t>
  </si>
  <si>
    <t>б/к Торнадо</t>
  </si>
  <si>
    <t>Остапчук Евгения</t>
  </si>
  <si>
    <t>ир/сет. Рея</t>
  </si>
  <si>
    <t>Лобанова Анастасия</t>
  </si>
  <si>
    <t>пудель Бенджамен</t>
  </si>
  <si>
    <t>снят</t>
  </si>
  <si>
    <t>Перебейнос Анастасия</t>
  </si>
  <si>
    <t>тервюрен Ирбис</t>
  </si>
  <si>
    <t>Быстрых Надежда</t>
  </si>
  <si>
    <t>ир/т Байт</t>
  </si>
  <si>
    <t>Яковлева Наталья</t>
  </si>
  <si>
    <t>далматин Мегги</t>
  </si>
  <si>
    <t>Брюхова Кристина</t>
  </si>
  <si>
    <t>далматин Барон</t>
  </si>
  <si>
    <t>Трифонов Даниил</t>
  </si>
  <si>
    <t>метис Джетта</t>
  </si>
  <si>
    <t>н/я</t>
  </si>
  <si>
    <t>Категория MEDIUM</t>
  </si>
  <si>
    <t>Категория MINI</t>
  </si>
  <si>
    <t>Категория TOY</t>
  </si>
  <si>
    <t>Категория TEAM</t>
  </si>
  <si>
    <t>ШАР - 1</t>
  </si>
  <si>
    <t>шелти Пьеро</t>
  </si>
  <si>
    <t>шелти Вальтер</t>
  </si>
  <si>
    <t>Екатеринбург - 3</t>
  </si>
  <si>
    <t>шелти Фанни</t>
  </si>
  <si>
    <t>б/к Аризона</t>
  </si>
  <si>
    <t>Рыжики ДТЮ</t>
  </si>
  <si>
    <t>шелти Ельсор</t>
  </si>
  <si>
    <t>Кольцова Анна</t>
  </si>
  <si>
    <t>шпиц Алиса</t>
  </si>
  <si>
    <t>Калашникова Наталья</t>
  </si>
  <si>
    <t>такса Лексус</t>
  </si>
  <si>
    <t>ШАР - 2</t>
  </si>
  <si>
    <t>б/к Баттерфляй</t>
  </si>
  <si>
    <t>Дружинин Алексей</t>
  </si>
  <si>
    <t>в/т Девид</t>
  </si>
  <si>
    <t>дрт Стрелка</t>
  </si>
  <si>
    <t>Незабудь-ка ДТЮ</t>
  </si>
  <si>
    <t>рус.спан. Бумер</t>
  </si>
  <si>
    <t>шелти Бандберри</t>
  </si>
  <si>
    <t>Екатеринбург - 1</t>
  </si>
  <si>
    <t>Зорро ДТЮ</t>
  </si>
  <si>
    <t>Ганеева Светлана</t>
  </si>
  <si>
    <t>шелти Матисс</t>
  </si>
  <si>
    <t>б/к Инфинити</t>
  </si>
  <si>
    <t>б/к Мамба</t>
  </si>
  <si>
    <t>Альфа ЦСС</t>
  </si>
  <si>
    <t>кардиган Аталанта</t>
  </si>
  <si>
    <t>Карпушин Александр</t>
  </si>
  <si>
    <t>г/р Виктория</t>
  </si>
  <si>
    <t>Екатеринбург - 2</t>
  </si>
  <si>
    <t>шелти Ур.Шустрик</t>
  </si>
  <si>
    <t>б/к Арвен</t>
  </si>
  <si>
    <t>б/к Актавия</t>
  </si>
  <si>
    <t>50/50 ДТЮ</t>
  </si>
  <si>
    <t>Дюкова Алина</t>
  </si>
  <si>
    <t>шелти Барбариска</t>
  </si>
  <si>
    <t>силки/т Снеш</t>
  </si>
  <si>
    <t>кбт Вильямс</t>
  </si>
  <si>
    <t>Тырцев Константин</t>
  </si>
  <si>
    <t>метис Тайсон</t>
  </si>
  <si>
    <t>м/ш Хаммер</t>
  </si>
  <si>
    <t>Канцлер Анастасия</t>
  </si>
  <si>
    <t>метис Рекс</t>
  </si>
  <si>
    <t>метис Тобик</t>
  </si>
  <si>
    <t>шелти Кей</t>
  </si>
  <si>
    <t>шелти Тим</t>
  </si>
  <si>
    <t>Горислав Анна</t>
  </si>
  <si>
    <t>шелти Рорк</t>
  </si>
  <si>
    <t>Егоренко Степан</t>
  </si>
  <si>
    <t>рус.спан. Ася</t>
  </si>
  <si>
    <t>Моисеева Рита</t>
  </si>
  <si>
    <t>метис Тема</t>
  </si>
  <si>
    <t>Пронина Вера</t>
  </si>
  <si>
    <t>пудель Тим</t>
  </si>
  <si>
    <t>Вышка/Пермь</t>
  </si>
  <si>
    <t>щпиц Крош</t>
  </si>
  <si>
    <t>Махнутина Юлия</t>
  </si>
  <si>
    <t>ц/ш Бикки</t>
  </si>
  <si>
    <t>Гегина Анастасия</t>
  </si>
  <si>
    <t>такса Даша</t>
  </si>
  <si>
    <t>Рудакова Виталия</t>
  </si>
  <si>
    <t>чихуахуа Гучи</t>
  </si>
  <si>
    <t>Карпушина Н.А.</t>
  </si>
  <si>
    <t>50 пар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</si>
</sst>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1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0" fontId="23" fillId="24" borderId="14" xfId="0" applyFont="1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6" fillId="24" borderId="13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7" fillId="24" borderId="14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right"/>
    </xf>
    <xf numFmtId="0" fontId="30" fillId="24" borderId="15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/>
    </xf>
    <xf numFmtId="0" fontId="30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0" fontId="31" fillId="24" borderId="0" xfId="0" applyFont="1" applyFill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32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left"/>
      <protection hidden="1"/>
    </xf>
    <xf numFmtId="0" fontId="21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center"/>
      <protection hidden="1"/>
    </xf>
    <xf numFmtId="0" fontId="34" fillId="24" borderId="0" xfId="0" applyFont="1" applyFill="1" applyAlignment="1" applyProtection="1">
      <alignment/>
      <protection hidden="1"/>
    </xf>
    <xf numFmtId="0" fontId="35" fillId="24" borderId="0" xfId="0" applyFont="1" applyFill="1" applyAlignment="1" applyProtection="1">
      <alignment horizontal="left"/>
      <protection hidden="1"/>
    </xf>
    <xf numFmtId="0" fontId="36" fillId="24" borderId="0" xfId="0" applyFont="1" applyFill="1" applyAlignment="1" applyProtection="1">
      <alignment/>
      <protection hidden="1"/>
    </xf>
    <xf numFmtId="0" fontId="36" fillId="24" borderId="20" xfId="0" applyFont="1" applyFill="1" applyBorder="1" applyAlignment="1" applyProtection="1">
      <alignment/>
      <protection hidden="1"/>
    </xf>
    <xf numFmtId="0" fontId="31" fillId="24" borderId="21" xfId="0" applyFont="1" applyFill="1" applyBorder="1" applyAlignment="1" applyProtection="1">
      <alignment horizontal="center"/>
      <protection hidden="1"/>
    </xf>
    <xf numFmtId="0" fontId="31" fillId="24" borderId="22" xfId="0" applyFont="1" applyFill="1" applyBorder="1" applyAlignment="1" applyProtection="1">
      <alignment horizontal="center"/>
      <protection hidden="1"/>
    </xf>
    <xf numFmtId="0" fontId="31" fillId="24" borderId="23" xfId="0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 horizontal="right"/>
      <protection hidden="1"/>
    </xf>
    <xf numFmtId="0" fontId="31" fillId="24" borderId="24" xfId="0" applyFont="1" applyFill="1" applyBorder="1" applyAlignment="1" applyProtection="1">
      <alignment horizontal="center"/>
      <protection hidden="1"/>
    </xf>
    <xf numFmtId="0" fontId="31" fillId="24" borderId="25" xfId="0" applyFont="1" applyFill="1" applyBorder="1" applyAlignment="1" applyProtection="1">
      <alignment horizontal="center"/>
      <protection hidden="1"/>
    </xf>
    <xf numFmtId="0" fontId="31" fillId="24" borderId="26" xfId="0" applyFont="1" applyFill="1" applyBorder="1" applyAlignment="1" applyProtection="1">
      <alignment horizontal="center"/>
      <protection hidden="1"/>
    </xf>
    <xf numFmtId="169" fontId="31" fillId="24" borderId="25" xfId="0" applyNumberFormat="1" applyFont="1" applyFill="1" applyBorder="1" applyAlignment="1" applyProtection="1">
      <alignment horizontal="center"/>
      <protection hidden="1"/>
    </xf>
    <xf numFmtId="0" fontId="31" fillId="24" borderId="27" xfId="0" applyFont="1" applyFill="1" applyBorder="1" applyAlignment="1" applyProtection="1">
      <alignment horizontal="center"/>
      <protection hidden="1"/>
    </xf>
    <xf numFmtId="0" fontId="35" fillId="24" borderId="28" xfId="0" applyFont="1" applyFill="1" applyBorder="1" applyAlignment="1" applyProtection="1">
      <alignment horizontal="center" vertical="center" wrapText="1"/>
      <protection hidden="1"/>
    </xf>
    <xf numFmtId="0" fontId="35" fillId="24" borderId="29" xfId="0" applyFont="1" applyFill="1" applyBorder="1" applyAlignment="1" applyProtection="1">
      <alignment horizontal="center" vertical="center" wrapText="1"/>
      <protection hidden="1"/>
    </xf>
    <xf numFmtId="0" fontId="35" fillId="24" borderId="30" xfId="0" applyFont="1" applyFill="1" applyBorder="1" applyAlignment="1" applyProtection="1">
      <alignment horizontal="center" vertical="center" wrapText="1"/>
      <protection hidden="1"/>
    </xf>
    <xf numFmtId="0" fontId="35" fillId="24" borderId="31" xfId="0" applyFont="1" applyFill="1" applyBorder="1" applyAlignment="1" applyProtection="1">
      <alignment horizontal="center" vertical="center" wrapText="1"/>
      <protection hidden="1"/>
    </xf>
    <xf numFmtId="0" fontId="35" fillId="24" borderId="32" xfId="0" applyFont="1" applyFill="1" applyBorder="1" applyAlignment="1" applyProtection="1">
      <alignment horizontal="center" vertical="center" wrapText="1"/>
      <protection hidden="1"/>
    </xf>
    <xf numFmtId="0" fontId="31" fillId="24" borderId="33" xfId="0" applyFont="1" applyFill="1" applyBorder="1" applyAlignment="1" applyProtection="1">
      <alignment horizontal="center"/>
      <protection hidden="1"/>
    </xf>
    <xf numFmtId="0" fontId="31" fillId="24" borderId="34" xfId="0" applyFont="1" applyFill="1" applyBorder="1" applyAlignment="1" applyProtection="1">
      <alignment/>
      <protection hidden="1"/>
    </xf>
    <xf numFmtId="0" fontId="31" fillId="24" borderId="35" xfId="0" applyFont="1" applyFill="1" applyBorder="1" applyAlignment="1" applyProtection="1">
      <alignment/>
      <protection hidden="1"/>
    </xf>
    <xf numFmtId="1" fontId="21" fillId="24" borderId="36" xfId="0" applyNumberFormat="1" applyFont="1" applyFill="1" applyBorder="1" applyAlignment="1" applyProtection="1">
      <alignment horizontal="right"/>
      <protection hidden="1"/>
    </xf>
    <xf numFmtId="2" fontId="21" fillId="24" borderId="37" xfId="0" applyNumberFormat="1" applyFont="1" applyFill="1" applyBorder="1" applyAlignment="1" applyProtection="1">
      <alignment horizontal="right"/>
      <protection hidden="1"/>
    </xf>
    <xf numFmtId="0" fontId="21" fillId="24" borderId="38" xfId="0" applyFont="1" applyFill="1" applyBorder="1" applyAlignment="1" applyProtection="1">
      <alignment horizontal="right"/>
      <protection hidden="1"/>
    </xf>
    <xf numFmtId="0" fontId="21" fillId="24" borderId="39" xfId="0" applyFont="1" applyFill="1" applyBorder="1" applyAlignment="1" applyProtection="1">
      <alignment horizontal="right"/>
      <protection hidden="1"/>
    </xf>
    <xf numFmtId="0" fontId="21" fillId="24" borderId="36" xfId="0" applyFont="1" applyFill="1" applyBorder="1" applyAlignment="1" applyProtection="1">
      <alignment horizontal="right"/>
      <protection hidden="1"/>
    </xf>
    <xf numFmtId="0" fontId="21" fillId="24" borderId="40" xfId="0" applyFont="1" applyFill="1" applyBorder="1" applyAlignment="1" applyProtection="1">
      <alignment horizontal="right"/>
      <protection hidden="1"/>
    </xf>
    <xf numFmtId="0" fontId="21" fillId="24" borderId="41" xfId="0" applyFont="1" applyFill="1" applyBorder="1" applyAlignment="1" applyProtection="1">
      <alignment horizontal="right"/>
      <protection hidden="1"/>
    </xf>
    <xf numFmtId="2" fontId="21" fillId="24" borderId="42" xfId="0" applyNumberFormat="1" applyFont="1" applyFill="1" applyBorder="1" applyAlignment="1" applyProtection="1">
      <alignment horizontal="center"/>
      <protection hidden="1"/>
    </xf>
    <xf numFmtId="2" fontId="21" fillId="24" borderId="43" xfId="0" applyNumberFormat="1" applyFont="1" applyFill="1" applyBorder="1" applyAlignment="1" applyProtection="1">
      <alignment horizontal="center"/>
      <protection hidden="1"/>
    </xf>
    <xf numFmtId="0" fontId="21" fillId="24" borderId="44" xfId="0" applyFont="1" applyFill="1" applyBorder="1" applyAlignment="1" applyProtection="1">
      <alignment horizontal="center"/>
      <protection hidden="1"/>
    </xf>
    <xf numFmtId="1" fontId="21" fillId="24" borderId="45" xfId="0" applyNumberFormat="1" applyFont="1" applyFill="1" applyBorder="1" applyAlignment="1" applyProtection="1">
      <alignment horizontal="right"/>
      <protection hidden="1"/>
    </xf>
    <xf numFmtId="2" fontId="21" fillId="24" borderId="40" xfId="0" applyNumberFormat="1" applyFont="1" applyFill="1" applyBorder="1" applyAlignment="1" applyProtection="1">
      <alignment horizontal="right"/>
      <protection hidden="1"/>
    </xf>
    <xf numFmtId="0" fontId="21" fillId="24" borderId="45" xfId="0" applyFont="1" applyFill="1" applyBorder="1" applyAlignment="1" applyProtection="1">
      <alignment horizontal="right"/>
      <protection hidden="1"/>
    </xf>
    <xf numFmtId="2" fontId="21" fillId="24" borderId="46" xfId="0" applyNumberFormat="1" applyFont="1" applyFill="1" applyBorder="1" applyAlignment="1" applyProtection="1">
      <alignment horizontal="center"/>
      <protection hidden="1"/>
    </xf>
    <xf numFmtId="0" fontId="21" fillId="24" borderId="47" xfId="0" applyFont="1" applyFill="1" applyBorder="1" applyAlignment="1" applyProtection="1">
      <alignment horizontal="center"/>
      <protection hidden="1"/>
    </xf>
    <xf numFmtId="0" fontId="31" fillId="24" borderId="48" xfId="0" applyFont="1" applyFill="1" applyBorder="1" applyAlignment="1" applyProtection="1">
      <alignment horizontal="center"/>
      <protection hidden="1"/>
    </xf>
    <xf numFmtId="0" fontId="21" fillId="24" borderId="49" xfId="0" applyFont="1" applyFill="1" applyBorder="1" applyAlignment="1" applyProtection="1">
      <alignment/>
      <protection hidden="1"/>
    </xf>
    <xf numFmtId="0" fontId="21" fillId="24" borderId="50" xfId="0" applyFont="1" applyFill="1" applyBorder="1" applyAlignment="1" applyProtection="1">
      <alignment/>
      <protection hidden="1"/>
    </xf>
    <xf numFmtId="0" fontId="21" fillId="24" borderId="48" xfId="0" applyFont="1" applyFill="1" applyBorder="1" applyAlignment="1" applyProtection="1">
      <alignment/>
      <protection hidden="1"/>
    </xf>
    <xf numFmtId="0" fontId="21" fillId="24" borderId="51" xfId="0" applyFont="1" applyFill="1" applyBorder="1" applyAlignment="1" applyProtection="1">
      <alignment/>
      <protection hidden="1"/>
    </xf>
    <xf numFmtId="0" fontId="21" fillId="24" borderId="52" xfId="0" applyFont="1" applyFill="1" applyBorder="1" applyAlignment="1" applyProtection="1">
      <alignment/>
      <protection hidden="1"/>
    </xf>
    <xf numFmtId="0" fontId="21" fillId="24" borderId="53" xfId="0" applyFont="1" applyFill="1" applyBorder="1" applyAlignment="1" applyProtection="1">
      <alignment/>
      <protection hidden="1"/>
    </xf>
    <xf numFmtId="0" fontId="31" fillId="24" borderId="34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right"/>
      <protection hidden="1"/>
    </xf>
    <xf numFmtId="2" fontId="21" fillId="24" borderId="54" xfId="0" applyNumberFormat="1" applyFont="1" applyFill="1" applyBorder="1" applyAlignment="1" applyProtection="1">
      <alignment horizontal="center"/>
      <protection hidden="1"/>
    </xf>
    <xf numFmtId="0" fontId="21" fillId="24" borderId="55" xfId="0" applyFont="1" applyFill="1" applyBorder="1" applyAlignment="1" applyProtection="1">
      <alignment horizontal="center"/>
      <protection hidden="1"/>
    </xf>
    <xf numFmtId="0" fontId="31" fillId="24" borderId="56" xfId="0" applyFont="1" applyFill="1" applyBorder="1" applyAlignment="1" applyProtection="1">
      <alignment horizontal="center"/>
      <protection hidden="1"/>
    </xf>
    <xf numFmtId="0" fontId="31" fillId="24" borderId="57" xfId="0" applyFont="1" applyFill="1" applyBorder="1" applyAlignment="1" applyProtection="1">
      <alignment/>
      <protection hidden="1"/>
    </xf>
    <xf numFmtId="0" fontId="31" fillId="24" borderId="57" xfId="0" applyFont="1" applyFill="1" applyBorder="1" applyAlignment="1" applyProtection="1">
      <alignment horizontal="center"/>
      <protection hidden="1"/>
    </xf>
    <xf numFmtId="0" fontId="31" fillId="24" borderId="13" xfId="0" applyFont="1" applyFill="1" applyBorder="1" applyAlignment="1" applyProtection="1">
      <alignment/>
      <protection hidden="1"/>
    </xf>
    <xf numFmtId="1" fontId="21" fillId="24" borderId="56" xfId="0" applyNumberFormat="1" applyFont="1" applyFill="1" applyBorder="1" applyAlignment="1" applyProtection="1">
      <alignment horizontal="right"/>
      <protection hidden="1"/>
    </xf>
    <xf numFmtId="2" fontId="21" fillId="24" borderId="57" xfId="0" applyNumberFormat="1" applyFont="1" applyFill="1" applyBorder="1" applyAlignment="1" applyProtection="1">
      <alignment horizontal="right"/>
      <protection hidden="1"/>
    </xf>
    <xf numFmtId="0" fontId="21" fillId="24" borderId="57" xfId="0" applyFont="1" applyFill="1" applyBorder="1" applyAlignment="1" applyProtection="1">
      <alignment horizontal="right"/>
      <protection hidden="1"/>
    </xf>
    <xf numFmtId="0" fontId="21" fillId="24" borderId="58" xfId="0" applyFont="1" applyFill="1" applyBorder="1" applyAlignment="1" applyProtection="1">
      <alignment horizontal="right"/>
      <protection hidden="1"/>
    </xf>
    <xf numFmtId="0" fontId="21" fillId="24" borderId="56" xfId="0" applyFont="1" applyFill="1" applyBorder="1" applyAlignment="1" applyProtection="1">
      <alignment horizontal="right"/>
      <protection hidden="1"/>
    </xf>
    <xf numFmtId="2" fontId="21" fillId="24" borderId="14" xfId="0" applyNumberFormat="1" applyFont="1" applyFill="1" applyBorder="1" applyAlignment="1" applyProtection="1">
      <alignment horizontal="center"/>
      <protection hidden="1"/>
    </xf>
    <xf numFmtId="0" fontId="21" fillId="24" borderId="59" xfId="0" applyFont="1" applyFill="1" applyBorder="1" applyAlignment="1" applyProtection="1">
      <alignment horizontal="center"/>
      <protection hidden="1"/>
    </xf>
    <xf numFmtId="0" fontId="31" fillId="24" borderId="60" xfId="0" applyFont="1" applyFill="1" applyBorder="1" applyAlignment="1" applyProtection="1">
      <alignment horizontal="center"/>
      <protection hidden="1"/>
    </xf>
    <xf numFmtId="0" fontId="31" fillId="24" borderId="61" xfId="0" applyFont="1" applyFill="1" applyBorder="1" applyAlignment="1" applyProtection="1">
      <alignment/>
      <protection hidden="1"/>
    </xf>
    <xf numFmtId="0" fontId="31" fillId="24" borderId="61" xfId="0" applyFont="1" applyFill="1" applyBorder="1" applyAlignment="1" applyProtection="1">
      <alignment horizontal="center"/>
      <protection hidden="1"/>
    </xf>
    <xf numFmtId="0" fontId="31" fillId="24" borderId="62" xfId="0" applyFont="1" applyFill="1" applyBorder="1" applyAlignment="1" applyProtection="1">
      <alignment/>
      <protection hidden="1"/>
    </xf>
    <xf numFmtId="1" fontId="21" fillId="24" borderId="60" xfId="0" applyNumberFormat="1" applyFont="1" applyFill="1" applyBorder="1" applyAlignment="1" applyProtection="1">
      <alignment horizontal="right"/>
      <protection hidden="1"/>
    </xf>
    <xf numFmtId="2" fontId="21" fillId="24" borderId="61" xfId="0" applyNumberFormat="1" applyFont="1" applyFill="1" applyBorder="1" applyAlignment="1" applyProtection="1">
      <alignment horizontal="right"/>
      <protection hidden="1"/>
    </xf>
    <xf numFmtId="0" fontId="21" fillId="24" borderId="61" xfId="0" applyFont="1" applyFill="1" applyBorder="1" applyAlignment="1" applyProtection="1">
      <alignment horizontal="right"/>
      <protection hidden="1"/>
    </xf>
    <xf numFmtId="0" fontId="21" fillId="24" borderId="63" xfId="0" applyFont="1" applyFill="1" applyBorder="1" applyAlignment="1" applyProtection="1">
      <alignment horizontal="right"/>
      <protection hidden="1"/>
    </xf>
    <xf numFmtId="0" fontId="21" fillId="24" borderId="60" xfId="0" applyFont="1" applyFill="1" applyBorder="1" applyAlignment="1" applyProtection="1">
      <alignment horizontal="right"/>
      <protection hidden="1"/>
    </xf>
    <xf numFmtId="2" fontId="21" fillId="24" borderId="64" xfId="0" applyNumberFormat="1" applyFont="1" applyFill="1" applyBorder="1" applyAlignment="1" applyProtection="1">
      <alignment horizontal="center"/>
      <protection hidden="1"/>
    </xf>
    <xf numFmtId="0" fontId="21" fillId="24" borderId="65" xfId="0" applyFont="1" applyFill="1" applyBorder="1" applyAlignment="1" applyProtection="1">
      <alignment horizontal="center"/>
      <protection hidden="1"/>
    </xf>
    <xf numFmtId="1" fontId="21" fillId="24" borderId="33" xfId="0" applyNumberFormat="1" applyFont="1" applyFill="1" applyBorder="1" applyAlignment="1" applyProtection="1">
      <alignment horizontal="right"/>
      <protection hidden="1"/>
    </xf>
    <xf numFmtId="2" fontId="21" fillId="24" borderId="34" xfId="0" applyNumberFormat="1" applyFont="1" applyFill="1" applyBorder="1" applyAlignment="1" applyProtection="1">
      <alignment horizontal="right"/>
      <protection hidden="1"/>
    </xf>
    <xf numFmtId="0" fontId="21" fillId="24" borderId="34" xfId="0" applyFont="1" applyFill="1" applyBorder="1" applyAlignment="1" applyProtection="1">
      <alignment horizontal="right"/>
      <protection hidden="1"/>
    </xf>
    <xf numFmtId="0" fontId="21" fillId="24" borderId="66" xfId="0" applyFont="1" applyFill="1" applyBorder="1" applyAlignment="1" applyProtection="1">
      <alignment horizontal="right"/>
      <protection hidden="1"/>
    </xf>
    <xf numFmtId="0" fontId="21" fillId="24" borderId="33" xfId="0" applyFont="1" applyFill="1" applyBorder="1" applyAlignment="1" applyProtection="1">
      <alignment horizontal="right"/>
      <protection hidden="1"/>
    </xf>
    <xf numFmtId="0" fontId="31" fillId="24" borderId="67" xfId="0" applyFont="1" applyFill="1" applyBorder="1" applyAlignment="1" applyProtection="1">
      <alignment horizontal="center"/>
      <protection hidden="1"/>
    </xf>
    <xf numFmtId="0" fontId="31" fillId="24" borderId="68" xfId="0" applyFont="1" applyFill="1" applyBorder="1" applyAlignment="1" applyProtection="1">
      <alignment/>
      <protection hidden="1"/>
    </xf>
    <xf numFmtId="0" fontId="31" fillId="24" borderId="68" xfId="0" applyFont="1" applyFill="1" applyBorder="1" applyAlignment="1" applyProtection="1">
      <alignment horizontal="center"/>
      <protection hidden="1"/>
    </xf>
    <xf numFmtId="0" fontId="31" fillId="24" borderId="17" xfId="0" applyFont="1" applyFill="1" applyBorder="1" applyAlignment="1" applyProtection="1">
      <alignment/>
      <protection hidden="1"/>
    </xf>
    <xf numFmtId="1" fontId="21" fillId="24" borderId="67" xfId="0" applyNumberFormat="1" applyFont="1" applyFill="1" applyBorder="1" applyAlignment="1" applyProtection="1">
      <alignment horizontal="right"/>
      <protection hidden="1"/>
    </xf>
    <xf numFmtId="2" fontId="21" fillId="24" borderId="68" xfId="0" applyNumberFormat="1" applyFont="1" applyFill="1" applyBorder="1" applyAlignment="1" applyProtection="1">
      <alignment horizontal="right"/>
      <protection hidden="1"/>
    </xf>
    <xf numFmtId="0" fontId="21" fillId="24" borderId="68" xfId="0" applyFont="1" applyFill="1" applyBorder="1" applyAlignment="1" applyProtection="1">
      <alignment horizontal="right"/>
      <protection hidden="1"/>
    </xf>
    <xf numFmtId="0" fontId="21" fillId="24" borderId="27" xfId="0" applyFont="1" applyFill="1" applyBorder="1" applyAlignment="1" applyProtection="1">
      <alignment horizontal="right"/>
      <protection hidden="1"/>
    </xf>
    <xf numFmtId="0" fontId="21" fillId="24" borderId="67" xfId="0" applyFont="1" applyFill="1" applyBorder="1" applyAlignment="1" applyProtection="1">
      <alignment horizontal="right"/>
      <protection hidden="1"/>
    </xf>
    <xf numFmtId="0" fontId="21" fillId="24" borderId="69" xfId="0" applyFont="1" applyFill="1" applyBorder="1" applyAlignment="1" applyProtection="1">
      <alignment horizontal="right"/>
      <protection hidden="1"/>
    </xf>
    <xf numFmtId="0" fontId="21" fillId="24" borderId="70" xfId="0" applyFont="1" applyFill="1" applyBorder="1" applyAlignment="1" applyProtection="1">
      <alignment horizontal="right"/>
      <protection hidden="1"/>
    </xf>
    <xf numFmtId="2" fontId="21" fillId="24" borderId="19" xfId="0" applyNumberFormat="1" applyFont="1" applyFill="1" applyBorder="1" applyAlignment="1" applyProtection="1">
      <alignment horizontal="center"/>
      <protection hidden="1"/>
    </xf>
    <xf numFmtId="0" fontId="21" fillId="24" borderId="71" xfId="0" applyFont="1" applyFill="1" applyBorder="1" applyAlignment="1" applyProtection="1">
      <alignment horizontal="center"/>
      <protection hidden="1"/>
    </xf>
    <xf numFmtId="0" fontId="21" fillId="24" borderId="72" xfId="0" applyFont="1" applyFill="1" applyBorder="1" applyAlignment="1" applyProtection="1">
      <alignment horizontal="center"/>
      <protection hidden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24" borderId="73" xfId="0" applyFont="1" applyFill="1" applyBorder="1" applyAlignment="1" applyProtection="1">
      <alignment horizontal="center" vertical="center" wrapText="1"/>
      <protection hidden="1"/>
    </xf>
    <xf numFmtId="0" fontId="21" fillId="24" borderId="59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 vertical="center"/>
      <protection hidden="1"/>
    </xf>
    <xf numFmtId="0" fontId="21" fillId="24" borderId="31" xfId="0" applyFont="1" applyFill="1" applyBorder="1" applyAlignment="1" applyProtection="1">
      <alignment horizontal="center" vertical="center"/>
      <protection hidden="1"/>
    </xf>
    <xf numFmtId="0" fontId="21" fillId="24" borderId="74" xfId="0" applyFont="1" applyFill="1" applyBorder="1" applyAlignment="1" applyProtection="1">
      <alignment horizontal="center" vertic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21" fillId="24" borderId="75" xfId="0" applyFont="1" applyFill="1" applyBorder="1" applyAlignment="1" applyProtection="1">
      <alignment horizontal="center" vertical="center" wrapText="1"/>
      <protection hidden="1"/>
    </xf>
    <xf numFmtId="0" fontId="21" fillId="24" borderId="76" xfId="0" applyFont="1" applyFill="1" applyBorder="1" applyAlignment="1" applyProtection="1">
      <alignment horizontal="center" vertical="center" wrapText="1"/>
      <protection hidden="1"/>
    </xf>
    <xf numFmtId="0" fontId="21" fillId="24" borderId="22" xfId="0" applyFont="1" applyFill="1" applyBorder="1" applyAlignment="1" applyProtection="1">
      <alignment horizontal="center" vertical="center"/>
      <protection hidden="1"/>
    </xf>
    <xf numFmtId="0" fontId="21" fillId="24" borderId="29" xfId="0" applyFont="1" applyFill="1" applyBorder="1" applyAlignment="1" applyProtection="1">
      <alignment horizontal="center" vertical="center"/>
      <protection hidden="1"/>
    </xf>
    <xf numFmtId="0" fontId="21" fillId="24" borderId="23" xfId="0" applyFont="1" applyFill="1" applyBorder="1" applyAlignment="1" applyProtection="1">
      <alignment horizontal="center" vertical="center" wrapText="1"/>
      <protection hidden="1"/>
    </xf>
    <xf numFmtId="0" fontId="21" fillId="24" borderId="32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/>
      <protection hidden="1"/>
    </xf>
    <xf numFmtId="0" fontId="21" fillId="24" borderId="22" xfId="0" applyFont="1" applyFill="1" applyBorder="1" applyAlignment="1" applyProtection="1">
      <alignment horizontal="center"/>
      <protection hidden="1"/>
    </xf>
    <xf numFmtId="0" fontId="21" fillId="24" borderId="23" xfId="0" applyFont="1" applyFill="1" applyBorder="1" applyAlignment="1" applyProtection="1">
      <alignment horizontal="center"/>
      <protection hidden="1"/>
    </xf>
    <xf numFmtId="0" fontId="21" fillId="24" borderId="77" xfId="0" applyFont="1" applyFill="1" applyBorder="1" applyAlignment="1" applyProtection="1">
      <alignment horizontal="center"/>
      <protection hidden="1"/>
    </xf>
    <xf numFmtId="0" fontId="21" fillId="24" borderId="78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32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31" t="s">
        <v>1</v>
      </c>
      <c r="E5" s="131"/>
      <c r="F5" s="131"/>
      <c r="G5" s="131"/>
      <c r="H5" s="131"/>
      <c r="I5" s="131"/>
      <c r="J5" s="131"/>
      <c r="K5" s="131"/>
      <c r="L5" s="131"/>
      <c r="M5" s="131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140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10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/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11</v>
      </c>
      <c r="J19" s="23" t="s">
        <v>12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13</v>
      </c>
      <c r="J20" s="29" t="s">
        <v>139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/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14</v>
      </c>
      <c r="J23" s="23" t="s">
        <v>15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16</v>
      </c>
      <c r="J24" s="23"/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Q38"/>
  <sheetViews>
    <sheetView zoomScalePageLayoutView="0" workbookViewId="0" topLeftCell="A1">
      <selection activeCell="N37" sqref="N37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hidden="1" customWidth="1"/>
    <col min="5" max="5" width="9.00390625" style="38" hidden="1" customWidth="1"/>
    <col min="6" max="6" width="18.75390625" style="38" customWidth="1"/>
    <col min="7" max="7" width="25.75390625" style="38" customWidth="1"/>
    <col min="8" max="15" width="7.75390625" style="38" customWidth="1"/>
    <col min="16" max="16" width="9.125" style="38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Пермского края"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</row>
    <row r="3" spans="2:7" ht="15.75" thickBot="1">
      <c r="B3" s="43" t="s">
        <v>10</v>
      </c>
      <c r="G3" s="44"/>
    </row>
    <row r="4" spans="2:16" s="37" customFormat="1" ht="12.75">
      <c r="B4" s="45" t="s">
        <v>75</v>
      </c>
      <c r="G4" s="46"/>
      <c r="H4" s="47" t="s">
        <v>18</v>
      </c>
      <c r="I4" s="48">
        <v>171</v>
      </c>
      <c r="J4" s="48" t="s">
        <v>19</v>
      </c>
      <c r="K4" s="49">
        <v>49</v>
      </c>
      <c r="L4" s="47" t="s">
        <v>18</v>
      </c>
      <c r="M4" s="48">
        <v>174</v>
      </c>
      <c r="N4" s="48" t="s">
        <v>19</v>
      </c>
      <c r="O4" s="49">
        <v>46</v>
      </c>
      <c r="P4" s="50"/>
    </row>
    <row r="5" spans="7:16" s="37" customFormat="1" ht="13.5" thickBot="1">
      <c r="G5" s="44"/>
      <c r="H5" s="51" t="s">
        <v>20</v>
      </c>
      <c r="I5" s="52">
        <v>3.5</v>
      </c>
      <c r="J5" s="52" t="s">
        <v>21</v>
      </c>
      <c r="K5" s="53">
        <v>74</v>
      </c>
      <c r="L5" s="51" t="s">
        <v>20</v>
      </c>
      <c r="M5" s="54">
        <v>3.8</v>
      </c>
      <c r="N5" s="52" t="s">
        <v>21</v>
      </c>
      <c r="O5" s="55">
        <v>69</v>
      </c>
      <c r="P5" s="50"/>
    </row>
    <row r="6" spans="2:17" ht="13.5" customHeight="1">
      <c r="B6" s="135" t="s">
        <v>22</v>
      </c>
      <c r="C6" s="141" t="s">
        <v>36</v>
      </c>
      <c r="D6" s="150" t="s">
        <v>37</v>
      </c>
      <c r="E6" s="150" t="s">
        <v>38</v>
      </c>
      <c r="F6" s="141" t="s">
        <v>23</v>
      </c>
      <c r="G6" s="143" t="s">
        <v>25</v>
      </c>
      <c r="H6" s="148" t="s">
        <v>26</v>
      </c>
      <c r="I6" s="146"/>
      <c r="J6" s="146"/>
      <c r="K6" s="149"/>
      <c r="L6" s="145" t="s">
        <v>27</v>
      </c>
      <c r="M6" s="146"/>
      <c r="N6" s="146"/>
      <c r="O6" s="147"/>
      <c r="P6" s="137" t="s">
        <v>28</v>
      </c>
      <c r="Q6" s="133" t="s">
        <v>30</v>
      </c>
    </row>
    <row r="7" spans="2:17" ht="34.5" thickBot="1">
      <c r="B7" s="136"/>
      <c r="C7" s="142"/>
      <c r="D7" s="152"/>
      <c r="E7" s="152"/>
      <c r="F7" s="142"/>
      <c r="G7" s="144"/>
      <c r="H7" s="56" t="s">
        <v>31</v>
      </c>
      <c r="I7" s="57" t="s">
        <v>32</v>
      </c>
      <c r="J7" s="57" t="s">
        <v>33</v>
      </c>
      <c r="K7" s="58" t="s">
        <v>34</v>
      </c>
      <c r="L7" s="59" t="s">
        <v>31</v>
      </c>
      <c r="M7" s="57" t="s">
        <v>32</v>
      </c>
      <c r="N7" s="57" t="s">
        <v>33</v>
      </c>
      <c r="O7" s="60" t="s">
        <v>34</v>
      </c>
      <c r="P7" s="138"/>
      <c r="Q7" s="134"/>
    </row>
    <row r="8" spans="2:17" ht="12.75">
      <c r="B8" s="61">
        <v>9009</v>
      </c>
      <c r="C8" s="62" t="s">
        <v>76</v>
      </c>
      <c r="D8" s="86">
        <v>1</v>
      </c>
      <c r="E8" s="86">
        <v>6505</v>
      </c>
      <c r="F8" s="62" t="s">
        <v>46</v>
      </c>
      <c r="G8" s="63" t="s">
        <v>47</v>
      </c>
      <c r="H8" s="64">
        <v>5</v>
      </c>
      <c r="I8" s="65">
        <v>38.32</v>
      </c>
      <c r="J8" s="66">
        <f aca="true" t="shared" si="0" ref="J8:J37">IF(OR(I8="снят",I8="н/я",I8&gt;K$5),120,IF(I8&gt;K$4,I8-K$4,0))</f>
        <v>0</v>
      </c>
      <c r="K8" s="67">
        <f aca="true" t="shared" si="1" ref="K8:K37">IF(J8=120,120,H8+J8)</f>
        <v>5</v>
      </c>
      <c r="L8" s="68">
        <v>5</v>
      </c>
      <c r="M8" s="87">
        <v>38.3</v>
      </c>
      <c r="N8" s="69">
        <f aca="true" t="shared" si="2" ref="N8:N37">IF(OR(M8="снят",M8="н/я",M8&gt;O$5),100,IF(M8&gt;O$4,M8-O$4,0))</f>
        <v>0</v>
      </c>
      <c r="O8" s="70">
        <f aca="true" t="shared" si="3" ref="O8:O37">IF(N8=100,100,L8+N8)</f>
        <v>5</v>
      </c>
      <c r="P8" s="71">
        <f>SUM(K8:K10,O8:O10)</f>
        <v>10</v>
      </c>
      <c r="Q8" s="73">
        <v>1</v>
      </c>
    </row>
    <row r="9" spans="2:17" ht="12.75">
      <c r="B9" s="61"/>
      <c r="C9" s="62"/>
      <c r="D9" s="86">
        <v>2</v>
      </c>
      <c r="E9" s="86">
        <v>5501</v>
      </c>
      <c r="F9" s="62" t="s">
        <v>46</v>
      </c>
      <c r="G9" s="63" t="s">
        <v>77</v>
      </c>
      <c r="H9" s="74">
        <v>0</v>
      </c>
      <c r="I9" s="75">
        <v>43.94</v>
      </c>
      <c r="J9" s="69">
        <f t="shared" si="0"/>
        <v>0</v>
      </c>
      <c r="K9" s="70">
        <f t="shared" si="1"/>
        <v>0</v>
      </c>
      <c r="L9" s="76">
        <v>0</v>
      </c>
      <c r="M9" s="69">
        <v>43.48</v>
      </c>
      <c r="N9" s="69">
        <f t="shared" si="2"/>
        <v>0</v>
      </c>
      <c r="O9" s="70">
        <f t="shared" si="3"/>
        <v>0</v>
      </c>
      <c r="P9" s="88"/>
      <c r="Q9" s="89"/>
    </row>
    <row r="10" spans="2:17" ht="12.75">
      <c r="B10" s="90"/>
      <c r="C10" s="91"/>
      <c r="D10" s="92">
        <v>3</v>
      </c>
      <c r="E10" s="92">
        <v>4003</v>
      </c>
      <c r="F10" s="91" t="s">
        <v>46</v>
      </c>
      <c r="G10" s="93" t="s">
        <v>78</v>
      </c>
      <c r="H10" s="94">
        <v>0</v>
      </c>
      <c r="I10" s="95">
        <v>43.66</v>
      </c>
      <c r="J10" s="96">
        <f t="shared" si="0"/>
        <v>0</v>
      </c>
      <c r="K10" s="97">
        <f t="shared" si="1"/>
        <v>0</v>
      </c>
      <c r="L10" s="98">
        <v>0</v>
      </c>
      <c r="M10" s="96">
        <v>42.52</v>
      </c>
      <c r="N10" s="66">
        <f t="shared" si="2"/>
        <v>0</v>
      </c>
      <c r="O10" s="67">
        <f t="shared" si="3"/>
        <v>0</v>
      </c>
      <c r="P10" s="99"/>
      <c r="Q10" s="100"/>
    </row>
    <row r="11" spans="2:17" ht="12.75">
      <c r="B11" s="101">
        <v>9004</v>
      </c>
      <c r="C11" s="102" t="s">
        <v>79</v>
      </c>
      <c r="D11" s="103">
        <v>1</v>
      </c>
      <c r="E11" s="103">
        <v>4008</v>
      </c>
      <c r="F11" s="102" t="s">
        <v>50</v>
      </c>
      <c r="G11" s="104" t="s">
        <v>80</v>
      </c>
      <c r="H11" s="105">
        <v>10</v>
      </c>
      <c r="I11" s="106">
        <v>46.81</v>
      </c>
      <c r="J11" s="107">
        <f t="shared" si="0"/>
        <v>0</v>
      </c>
      <c r="K11" s="108">
        <f t="shared" si="1"/>
        <v>10</v>
      </c>
      <c r="L11" s="109">
        <v>0</v>
      </c>
      <c r="M11" s="107">
        <v>42.7</v>
      </c>
      <c r="N11" s="107">
        <f t="shared" si="2"/>
        <v>0</v>
      </c>
      <c r="O11" s="108">
        <f t="shared" si="3"/>
        <v>0</v>
      </c>
      <c r="P11" s="110">
        <f>SUM(K11:K13,O11:O13)</f>
        <v>55</v>
      </c>
      <c r="Q11" s="111">
        <f>Q8+1</f>
        <v>2</v>
      </c>
    </row>
    <row r="12" spans="2:17" ht="12.75">
      <c r="B12" s="61"/>
      <c r="C12" s="62"/>
      <c r="D12" s="86">
        <v>2</v>
      </c>
      <c r="E12" s="86">
        <v>5505</v>
      </c>
      <c r="F12" s="62" t="s">
        <v>50</v>
      </c>
      <c r="G12" s="63" t="s">
        <v>81</v>
      </c>
      <c r="H12" s="112">
        <v>15</v>
      </c>
      <c r="I12" s="113">
        <v>45.23</v>
      </c>
      <c r="J12" s="114">
        <f t="shared" si="0"/>
        <v>0</v>
      </c>
      <c r="K12" s="115">
        <f t="shared" si="1"/>
        <v>15</v>
      </c>
      <c r="L12" s="116">
        <v>10</v>
      </c>
      <c r="M12" s="114">
        <v>39.5</v>
      </c>
      <c r="N12" s="69">
        <f t="shared" si="2"/>
        <v>0</v>
      </c>
      <c r="O12" s="70">
        <f t="shared" si="3"/>
        <v>10</v>
      </c>
      <c r="P12" s="88"/>
      <c r="Q12" s="78"/>
    </row>
    <row r="13" spans="2:17" ht="12.75">
      <c r="B13" s="117"/>
      <c r="C13" s="118"/>
      <c r="D13" s="119">
        <v>3</v>
      </c>
      <c r="E13" s="119">
        <v>6503</v>
      </c>
      <c r="F13" s="118" t="s">
        <v>50</v>
      </c>
      <c r="G13" s="120" t="s">
        <v>51</v>
      </c>
      <c r="H13" s="121">
        <v>5</v>
      </c>
      <c r="I13" s="122">
        <v>45.84</v>
      </c>
      <c r="J13" s="123">
        <f t="shared" si="0"/>
        <v>0</v>
      </c>
      <c r="K13" s="124">
        <f t="shared" si="1"/>
        <v>5</v>
      </c>
      <c r="L13" s="125">
        <v>15</v>
      </c>
      <c r="M13" s="123">
        <v>40.5</v>
      </c>
      <c r="N13" s="126">
        <f t="shared" si="2"/>
        <v>0</v>
      </c>
      <c r="O13" s="127">
        <f t="shared" si="3"/>
        <v>15</v>
      </c>
      <c r="P13" s="128"/>
      <c r="Q13" s="129"/>
    </row>
    <row r="14" spans="2:17" ht="12.75">
      <c r="B14" s="61">
        <v>9006</v>
      </c>
      <c r="C14" s="62" t="s">
        <v>82</v>
      </c>
      <c r="D14" s="86">
        <v>1</v>
      </c>
      <c r="E14" s="86">
        <v>4002</v>
      </c>
      <c r="F14" s="62" t="s">
        <v>44</v>
      </c>
      <c r="G14" s="63" t="s">
        <v>83</v>
      </c>
      <c r="H14" s="112">
        <v>0</v>
      </c>
      <c r="I14" s="113">
        <v>53.26</v>
      </c>
      <c r="J14" s="114">
        <f t="shared" si="0"/>
        <v>4.259999999999998</v>
      </c>
      <c r="K14" s="115">
        <f t="shared" si="1"/>
        <v>4.259999999999998</v>
      </c>
      <c r="L14" s="116">
        <v>0</v>
      </c>
      <c r="M14" s="114">
        <v>48.78</v>
      </c>
      <c r="N14" s="114">
        <f t="shared" si="2"/>
        <v>2.780000000000001</v>
      </c>
      <c r="O14" s="115">
        <f t="shared" si="3"/>
        <v>2.780000000000001</v>
      </c>
      <c r="P14" s="88">
        <f>SUM(K14:K16,O14:O16)</f>
        <v>72.69999999999999</v>
      </c>
      <c r="Q14" s="89">
        <f>Q11+1</f>
        <v>3</v>
      </c>
    </row>
    <row r="15" spans="2:17" ht="12.75">
      <c r="B15" s="61"/>
      <c r="C15" s="62"/>
      <c r="D15" s="86">
        <v>2</v>
      </c>
      <c r="E15" s="86">
        <v>3011</v>
      </c>
      <c r="F15" s="62" t="s">
        <v>84</v>
      </c>
      <c r="G15" s="63" t="s">
        <v>85</v>
      </c>
      <c r="H15" s="112">
        <v>5</v>
      </c>
      <c r="I15" s="113">
        <v>56.41</v>
      </c>
      <c r="J15" s="114">
        <f t="shared" si="0"/>
        <v>7.409999999999997</v>
      </c>
      <c r="K15" s="115">
        <f t="shared" si="1"/>
        <v>12.409999999999997</v>
      </c>
      <c r="L15" s="116">
        <v>5</v>
      </c>
      <c r="M15" s="114">
        <v>57.11</v>
      </c>
      <c r="N15" s="69">
        <f t="shared" si="2"/>
        <v>11.11</v>
      </c>
      <c r="O15" s="70">
        <f t="shared" si="3"/>
        <v>16.11</v>
      </c>
      <c r="P15" s="88"/>
      <c r="Q15" s="78"/>
    </row>
    <row r="16" spans="2:17" ht="12.75">
      <c r="B16" s="90"/>
      <c r="C16" s="91"/>
      <c r="D16" s="92">
        <v>3</v>
      </c>
      <c r="E16" s="92">
        <v>3007</v>
      </c>
      <c r="F16" s="91" t="s">
        <v>86</v>
      </c>
      <c r="G16" s="93" t="s">
        <v>87</v>
      </c>
      <c r="H16" s="94">
        <v>5</v>
      </c>
      <c r="I16" s="95">
        <v>57.12</v>
      </c>
      <c r="J16" s="96">
        <f t="shared" si="0"/>
        <v>8.119999999999997</v>
      </c>
      <c r="K16" s="97">
        <f t="shared" si="1"/>
        <v>13.119999999999997</v>
      </c>
      <c r="L16" s="98">
        <v>5</v>
      </c>
      <c r="M16" s="96">
        <v>65.02</v>
      </c>
      <c r="N16" s="66">
        <f t="shared" si="2"/>
        <v>19.019999999999996</v>
      </c>
      <c r="O16" s="67">
        <f t="shared" si="3"/>
        <v>24.019999999999996</v>
      </c>
      <c r="P16" s="99"/>
      <c r="Q16" s="130"/>
    </row>
    <row r="17" spans="2:17" ht="12.75">
      <c r="B17" s="101">
        <v>9010</v>
      </c>
      <c r="C17" s="102" t="s">
        <v>88</v>
      </c>
      <c r="D17" s="103">
        <v>1</v>
      </c>
      <c r="E17" s="103">
        <v>5512</v>
      </c>
      <c r="F17" s="102" t="s">
        <v>46</v>
      </c>
      <c r="G17" s="104" t="s">
        <v>89</v>
      </c>
      <c r="H17" s="105">
        <v>10</v>
      </c>
      <c r="I17" s="106">
        <v>41.28</v>
      </c>
      <c r="J17" s="107">
        <f t="shared" si="0"/>
        <v>0</v>
      </c>
      <c r="K17" s="108">
        <f t="shared" si="1"/>
        <v>10</v>
      </c>
      <c r="L17" s="109">
        <v>10</v>
      </c>
      <c r="M17" s="107">
        <v>38.77</v>
      </c>
      <c r="N17" s="107">
        <f t="shared" si="2"/>
        <v>0</v>
      </c>
      <c r="O17" s="108">
        <f t="shared" si="3"/>
        <v>10</v>
      </c>
      <c r="P17" s="110">
        <f>SUM(K17:K19,O17:O19)</f>
        <v>145</v>
      </c>
      <c r="Q17" s="111">
        <f>Q14+1</f>
        <v>4</v>
      </c>
    </row>
    <row r="18" spans="2:17" ht="12.75">
      <c r="B18" s="61"/>
      <c r="C18" s="62"/>
      <c r="D18" s="86">
        <v>2</v>
      </c>
      <c r="E18" s="86">
        <v>4013</v>
      </c>
      <c r="F18" s="62" t="s">
        <v>90</v>
      </c>
      <c r="G18" s="63" t="s">
        <v>91</v>
      </c>
      <c r="H18" s="112">
        <v>0</v>
      </c>
      <c r="I18" s="113" t="s">
        <v>60</v>
      </c>
      <c r="J18" s="114">
        <f t="shared" si="0"/>
        <v>120</v>
      </c>
      <c r="K18" s="115">
        <f t="shared" si="1"/>
        <v>120</v>
      </c>
      <c r="L18" s="116">
        <v>0</v>
      </c>
      <c r="M18" s="114">
        <v>43.84</v>
      </c>
      <c r="N18" s="69">
        <f t="shared" si="2"/>
        <v>0</v>
      </c>
      <c r="O18" s="70">
        <f t="shared" si="3"/>
        <v>0</v>
      </c>
      <c r="P18" s="88"/>
      <c r="Q18" s="78"/>
    </row>
    <row r="19" spans="2:17" ht="12.75">
      <c r="B19" s="117"/>
      <c r="C19" s="118"/>
      <c r="D19" s="119">
        <v>3</v>
      </c>
      <c r="E19" s="119">
        <v>3010</v>
      </c>
      <c r="F19" s="118" t="s">
        <v>46</v>
      </c>
      <c r="G19" s="120" t="s">
        <v>92</v>
      </c>
      <c r="H19" s="121">
        <v>5</v>
      </c>
      <c r="I19" s="122">
        <v>48.09</v>
      </c>
      <c r="J19" s="123">
        <f t="shared" si="0"/>
        <v>0</v>
      </c>
      <c r="K19" s="124">
        <f t="shared" si="1"/>
        <v>5</v>
      </c>
      <c r="L19" s="125">
        <v>0</v>
      </c>
      <c r="M19" s="123">
        <v>41.73</v>
      </c>
      <c r="N19" s="126">
        <f t="shared" si="2"/>
        <v>0</v>
      </c>
      <c r="O19" s="127">
        <f t="shared" si="3"/>
        <v>0</v>
      </c>
      <c r="P19" s="128"/>
      <c r="Q19" s="129"/>
    </row>
    <row r="20" spans="2:17" ht="12.75">
      <c r="B20" s="61">
        <v>9008</v>
      </c>
      <c r="C20" s="62" t="s">
        <v>93</v>
      </c>
      <c r="D20" s="86">
        <v>1</v>
      </c>
      <c r="E20" s="86">
        <v>6506</v>
      </c>
      <c r="F20" s="62" t="s">
        <v>48</v>
      </c>
      <c r="G20" s="63" t="s">
        <v>49</v>
      </c>
      <c r="H20" s="112">
        <v>5</v>
      </c>
      <c r="I20" s="113">
        <v>52.29</v>
      </c>
      <c r="J20" s="114">
        <f t="shared" si="0"/>
        <v>3.289999999999999</v>
      </c>
      <c r="K20" s="115">
        <f t="shared" si="1"/>
        <v>8.29</v>
      </c>
      <c r="L20" s="116">
        <v>0</v>
      </c>
      <c r="M20" s="114">
        <v>56.26</v>
      </c>
      <c r="N20" s="114">
        <f t="shared" si="2"/>
        <v>10.259999999999998</v>
      </c>
      <c r="O20" s="115">
        <f t="shared" si="3"/>
        <v>10.259999999999998</v>
      </c>
      <c r="P20" s="88">
        <f>SUM(K20:K22,O20:O22)</f>
        <v>137.7</v>
      </c>
      <c r="Q20" s="89">
        <f>Q17+1</f>
        <v>5</v>
      </c>
    </row>
    <row r="21" spans="2:17" ht="12.75">
      <c r="B21" s="61"/>
      <c r="C21" s="62"/>
      <c r="D21" s="86">
        <v>2</v>
      </c>
      <c r="E21" s="86">
        <v>4012</v>
      </c>
      <c r="F21" s="62" t="s">
        <v>44</v>
      </c>
      <c r="G21" s="63" t="s">
        <v>94</v>
      </c>
      <c r="H21" s="112">
        <v>0</v>
      </c>
      <c r="I21" s="113">
        <v>46.57</v>
      </c>
      <c r="J21" s="114">
        <f t="shared" si="0"/>
        <v>0</v>
      </c>
      <c r="K21" s="115">
        <f t="shared" si="1"/>
        <v>0</v>
      </c>
      <c r="L21" s="116">
        <v>0</v>
      </c>
      <c r="M21" s="114" t="s">
        <v>60</v>
      </c>
      <c r="N21" s="69">
        <f t="shared" si="2"/>
        <v>100</v>
      </c>
      <c r="O21" s="70">
        <f t="shared" si="3"/>
        <v>100</v>
      </c>
      <c r="P21" s="88"/>
      <c r="Q21" s="78"/>
    </row>
    <row r="22" spans="2:17" ht="12.75">
      <c r="B22" s="90"/>
      <c r="C22" s="91"/>
      <c r="D22" s="92">
        <v>3</v>
      </c>
      <c r="E22" s="92">
        <v>3004</v>
      </c>
      <c r="F22" s="91" t="s">
        <v>48</v>
      </c>
      <c r="G22" s="93" t="s">
        <v>95</v>
      </c>
      <c r="H22" s="94">
        <v>5</v>
      </c>
      <c r="I22" s="95">
        <v>50.43</v>
      </c>
      <c r="J22" s="96">
        <f t="shared" si="0"/>
        <v>1.4299999999999997</v>
      </c>
      <c r="K22" s="97">
        <f t="shared" si="1"/>
        <v>6.43</v>
      </c>
      <c r="L22" s="98">
        <v>5</v>
      </c>
      <c r="M22" s="96">
        <v>53.72</v>
      </c>
      <c r="N22" s="66">
        <f t="shared" si="2"/>
        <v>7.719999999999999</v>
      </c>
      <c r="O22" s="67">
        <f t="shared" si="3"/>
        <v>12.719999999999999</v>
      </c>
      <c r="P22" s="99"/>
      <c r="Q22" s="130"/>
    </row>
    <row r="23" spans="2:17" ht="12.75">
      <c r="B23" s="101">
        <v>9002</v>
      </c>
      <c r="C23" s="102" t="s">
        <v>96</v>
      </c>
      <c r="D23" s="103">
        <v>1</v>
      </c>
      <c r="E23" s="103">
        <v>6512</v>
      </c>
      <c r="F23" s="102" t="s">
        <v>52</v>
      </c>
      <c r="G23" s="104" t="s">
        <v>53</v>
      </c>
      <c r="H23" s="105">
        <v>5</v>
      </c>
      <c r="I23" s="106">
        <v>53.4</v>
      </c>
      <c r="J23" s="107">
        <f t="shared" si="0"/>
        <v>4.399999999999999</v>
      </c>
      <c r="K23" s="108">
        <f t="shared" si="1"/>
        <v>9.399999999999999</v>
      </c>
      <c r="L23" s="109">
        <v>10</v>
      </c>
      <c r="M23" s="107">
        <v>46.59</v>
      </c>
      <c r="N23" s="107">
        <f t="shared" si="2"/>
        <v>0.5900000000000034</v>
      </c>
      <c r="O23" s="108">
        <f t="shared" si="3"/>
        <v>10.590000000000003</v>
      </c>
      <c r="P23" s="110">
        <f>SUM(K23:K25,O23:O25)</f>
        <v>174.99</v>
      </c>
      <c r="Q23" s="111">
        <f>Q20+1</f>
        <v>6</v>
      </c>
    </row>
    <row r="24" spans="2:17" ht="12.75">
      <c r="B24" s="61"/>
      <c r="C24" s="62"/>
      <c r="D24" s="86">
        <v>2</v>
      </c>
      <c r="E24" s="86">
        <v>6504</v>
      </c>
      <c r="F24" s="62" t="s">
        <v>58</v>
      </c>
      <c r="G24" s="63" t="s">
        <v>59</v>
      </c>
      <c r="H24" s="112">
        <v>0</v>
      </c>
      <c r="I24" s="113" t="s">
        <v>60</v>
      </c>
      <c r="J24" s="114">
        <f t="shared" si="0"/>
        <v>120</v>
      </c>
      <c r="K24" s="115">
        <f t="shared" si="1"/>
        <v>120</v>
      </c>
      <c r="L24" s="116">
        <v>0</v>
      </c>
      <c r="M24" s="114">
        <v>44.12</v>
      </c>
      <c r="N24" s="69">
        <f t="shared" si="2"/>
        <v>0</v>
      </c>
      <c r="O24" s="70">
        <f t="shared" si="3"/>
        <v>0</v>
      </c>
      <c r="P24" s="88"/>
      <c r="Q24" s="78"/>
    </row>
    <row r="25" spans="2:17" ht="12.75">
      <c r="B25" s="117"/>
      <c r="C25" s="118"/>
      <c r="D25" s="119">
        <v>3</v>
      </c>
      <c r="E25" s="119">
        <v>6501</v>
      </c>
      <c r="F25" s="118" t="s">
        <v>54</v>
      </c>
      <c r="G25" s="120" t="s">
        <v>55</v>
      </c>
      <c r="H25" s="121">
        <v>10</v>
      </c>
      <c r="I25" s="122">
        <v>43.67</v>
      </c>
      <c r="J25" s="123">
        <f t="shared" si="0"/>
        <v>0</v>
      </c>
      <c r="K25" s="124">
        <f t="shared" si="1"/>
        <v>10</v>
      </c>
      <c r="L25" s="125">
        <v>25</v>
      </c>
      <c r="M25" s="123">
        <v>44.14</v>
      </c>
      <c r="N25" s="126">
        <f t="shared" si="2"/>
        <v>0</v>
      </c>
      <c r="O25" s="127">
        <f t="shared" si="3"/>
        <v>25</v>
      </c>
      <c r="P25" s="128"/>
      <c r="Q25" s="129"/>
    </row>
    <row r="26" spans="2:17" ht="12.75">
      <c r="B26" s="61">
        <v>9005</v>
      </c>
      <c r="C26" s="62" t="s">
        <v>97</v>
      </c>
      <c r="D26" s="86">
        <v>1</v>
      </c>
      <c r="E26" s="86">
        <v>4010</v>
      </c>
      <c r="F26" s="62" t="s">
        <v>98</v>
      </c>
      <c r="G26" s="63" t="s">
        <v>99</v>
      </c>
      <c r="H26" s="112">
        <v>5</v>
      </c>
      <c r="I26" s="113">
        <v>40.63</v>
      </c>
      <c r="J26" s="114">
        <f t="shared" si="0"/>
        <v>0</v>
      </c>
      <c r="K26" s="115">
        <f t="shared" si="1"/>
        <v>5</v>
      </c>
      <c r="L26" s="116">
        <v>0</v>
      </c>
      <c r="M26" s="114">
        <v>37.98</v>
      </c>
      <c r="N26" s="114">
        <f t="shared" si="2"/>
        <v>0</v>
      </c>
      <c r="O26" s="115">
        <f t="shared" si="3"/>
        <v>0</v>
      </c>
      <c r="P26" s="88">
        <f>SUM(K26:K28,O26:O28)</f>
        <v>245</v>
      </c>
      <c r="Q26" s="89">
        <f>Q23+1</f>
        <v>7</v>
      </c>
    </row>
    <row r="27" spans="2:17" ht="12.75">
      <c r="B27" s="61"/>
      <c r="C27" s="62"/>
      <c r="D27" s="86">
        <v>2</v>
      </c>
      <c r="E27" s="86">
        <v>5503</v>
      </c>
      <c r="F27" s="62" t="s">
        <v>98</v>
      </c>
      <c r="G27" s="63" t="s">
        <v>100</v>
      </c>
      <c r="H27" s="112">
        <v>15</v>
      </c>
      <c r="I27" s="113">
        <v>45.72</v>
      </c>
      <c r="J27" s="114">
        <f t="shared" si="0"/>
        <v>0</v>
      </c>
      <c r="K27" s="115">
        <f t="shared" si="1"/>
        <v>15</v>
      </c>
      <c r="L27" s="116">
        <v>5</v>
      </c>
      <c r="M27" s="114">
        <v>45.68</v>
      </c>
      <c r="N27" s="69">
        <f t="shared" si="2"/>
        <v>0</v>
      </c>
      <c r="O27" s="70">
        <f t="shared" si="3"/>
        <v>5</v>
      </c>
      <c r="P27" s="88"/>
      <c r="Q27" s="78"/>
    </row>
    <row r="28" spans="2:17" ht="12.75">
      <c r="B28" s="90"/>
      <c r="C28" s="91"/>
      <c r="D28" s="92">
        <v>3</v>
      </c>
      <c r="E28" s="92">
        <v>5507</v>
      </c>
      <c r="F28" s="91" t="s">
        <v>44</v>
      </c>
      <c r="G28" s="93" t="s">
        <v>101</v>
      </c>
      <c r="H28" s="94">
        <v>0</v>
      </c>
      <c r="I28" s="95" t="s">
        <v>60</v>
      </c>
      <c r="J28" s="96">
        <f t="shared" si="0"/>
        <v>120</v>
      </c>
      <c r="K28" s="97">
        <f t="shared" si="1"/>
        <v>120</v>
      </c>
      <c r="L28" s="98">
        <v>0</v>
      </c>
      <c r="M28" s="96" t="s">
        <v>60</v>
      </c>
      <c r="N28" s="66">
        <f t="shared" si="2"/>
        <v>100</v>
      </c>
      <c r="O28" s="67">
        <f t="shared" si="3"/>
        <v>100</v>
      </c>
      <c r="P28" s="99"/>
      <c r="Q28" s="130"/>
    </row>
    <row r="29" spans="2:17" ht="12.75">
      <c r="B29" s="101">
        <v>9001</v>
      </c>
      <c r="C29" s="102" t="s">
        <v>102</v>
      </c>
      <c r="D29" s="103">
        <v>1</v>
      </c>
      <c r="E29" s="103">
        <v>3005</v>
      </c>
      <c r="F29" s="102" t="s">
        <v>63</v>
      </c>
      <c r="G29" s="104" t="s">
        <v>103</v>
      </c>
      <c r="H29" s="105">
        <v>0</v>
      </c>
      <c r="I29" s="106" t="s">
        <v>60</v>
      </c>
      <c r="J29" s="107">
        <f t="shared" si="0"/>
        <v>120</v>
      </c>
      <c r="K29" s="108">
        <f t="shared" si="1"/>
        <v>120</v>
      </c>
      <c r="L29" s="109">
        <v>10</v>
      </c>
      <c r="M29" s="107">
        <v>47.07</v>
      </c>
      <c r="N29" s="107">
        <f t="shared" si="2"/>
        <v>1.0700000000000003</v>
      </c>
      <c r="O29" s="108">
        <f t="shared" si="3"/>
        <v>11.07</v>
      </c>
      <c r="P29" s="110">
        <f>SUM(K29:K31,O29:O31)</f>
        <v>356.07</v>
      </c>
      <c r="Q29" s="111">
        <f>Q26+1</f>
        <v>8</v>
      </c>
    </row>
    <row r="30" spans="2:17" ht="12.75">
      <c r="B30" s="61"/>
      <c r="C30" s="62"/>
      <c r="D30" s="86">
        <v>2</v>
      </c>
      <c r="E30" s="86">
        <v>5509</v>
      </c>
      <c r="F30" s="62" t="s">
        <v>104</v>
      </c>
      <c r="G30" s="63" t="s">
        <v>105</v>
      </c>
      <c r="H30" s="112">
        <v>5</v>
      </c>
      <c r="I30" s="113">
        <v>45.07</v>
      </c>
      <c r="J30" s="114">
        <f t="shared" si="0"/>
        <v>0</v>
      </c>
      <c r="K30" s="115">
        <f t="shared" si="1"/>
        <v>5</v>
      </c>
      <c r="L30" s="116">
        <v>0</v>
      </c>
      <c r="M30" s="114">
        <v>45.42</v>
      </c>
      <c r="N30" s="69">
        <f t="shared" si="2"/>
        <v>0</v>
      </c>
      <c r="O30" s="70">
        <f t="shared" si="3"/>
        <v>0</v>
      </c>
      <c r="P30" s="88"/>
      <c r="Q30" s="78"/>
    </row>
    <row r="31" spans="2:17" ht="12.75">
      <c r="B31" s="117"/>
      <c r="C31" s="118"/>
      <c r="D31" s="119">
        <v>3</v>
      </c>
      <c r="E31" s="119">
        <v>6507</v>
      </c>
      <c r="F31" s="118" t="s">
        <v>63</v>
      </c>
      <c r="G31" s="120" t="s">
        <v>64</v>
      </c>
      <c r="H31" s="121">
        <v>0</v>
      </c>
      <c r="I31" s="122" t="s">
        <v>60</v>
      </c>
      <c r="J31" s="123">
        <f t="shared" si="0"/>
        <v>120</v>
      </c>
      <c r="K31" s="124">
        <f t="shared" si="1"/>
        <v>120</v>
      </c>
      <c r="L31" s="125">
        <v>0</v>
      </c>
      <c r="M31" s="123" t="s">
        <v>60</v>
      </c>
      <c r="N31" s="126">
        <f t="shared" si="2"/>
        <v>100</v>
      </c>
      <c r="O31" s="127">
        <f t="shared" si="3"/>
        <v>100</v>
      </c>
      <c r="P31" s="128"/>
      <c r="Q31" s="129"/>
    </row>
    <row r="32" spans="2:17" ht="12.75">
      <c r="B32" s="61">
        <v>9003</v>
      </c>
      <c r="C32" s="62" t="s">
        <v>106</v>
      </c>
      <c r="D32" s="86">
        <v>1</v>
      </c>
      <c r="E32" s="86">
        <v>4004</v>
      </c>
      <c r="F32" s="62" t="s">
        <v>50</v>
      </c>
      <c r="G32" s="63" t="s">
        <v>107</v>
      </c>
      <c r="H32" s="112">
        <v>0</v>
      </c>
      <c r="I32" s="113" t="s">
        <v>60</v>
      </c>
      <c r="J32" s="114">
        <f t="shared" si="0"/>
        <v>120</v>
      </c>
      <c r="K32" s="115">
        <f t="shared" si="1"/>
        <v>120</v>
      </c>
      <c r="L32" s="116">
        <v>0</v>
      </c>
      <c r="M32" s="114" t="s">
        <v>60</v>
      </c>
      <c r="N32" s="114">
        <f t="shared" si="2"/>
        <v>100</v>
      </c>
      <c r="O32" s="115">
        <f t="shared" si="3"/>
        <v>100</v>
      </c>
      <c r="P32" s="88">
        <f>SUM(K32:K34,O32:O34)</f>
        <v>375</v>
      </c>
      <c r="Q32" s="89">
        <f>Q29+1</f>
        <v>9</v>
      </c>
    </row>
    <row r="33" spans="2:17" ht="12.75">
      <c r="B33" s="61"/>
      <c r="C33" s="62"/>
      <c r="D33" s="86">
        <v>2</v>
      </c>
      <c r="E33" s="86">
        <v>5502</v>
      </c>
      <c r="F33" s="62" t="s">
        <v>54</v>
      </c>
      <c r="G33" s="63" t="s">
        <v>108</v>
      </c>
      <c r="H33" s="112">
        <v>0</v>
      </c>
      <c r="I33" s="113" t="s">
        <v>60</v>
      </c>
      <c r="J33" s="114">
        <f t="shared" si="0"/>
        <v>120</v>
      </c>
      <c r="K33" s="115">
        <f t="shared" si="1"/>
        <v>120</v>
      </c>
      <c r="L33" s="116">
        <v>5</v>
      </c>
      <c r="M33" s="114">
        <v>41.09</v>
      </c>
      <c r="N33" s="69">
        <f t="shared" si="2"/>
        <v>0</v>
      </c>
      <c r="O33" s="70">
        <f t="shared" si="3"/>
        <v>5</v>
      </c>
      <c r="P33" s="88"/>
      <c r="Q33" s="78"/>
    </row>
    <row r="34" spans="2:17" ht="12.75">
      <c r="B34" s="90"/>
      <c r="C34" s="91"/>
      <c r="D34" s="92">
        <v>3</v>
      </c>
      <c r="E34" s="92">
        <v>5511</v>
      </c>
      <c r="F34" s="91" t="s">
        <v>54</v>
      </c>
      <c r="G34" s="93" t="s">
        <v>109</v>
      </c>
      <c r="H34" s="94">
        <v>5</v>
      </c>
      <c r="I34" s="95">
        <v>37.91</v>
      </c>
      <c r="J34" s="96">
        <f t="shared" si="0"/>
        <v>0</v>
      </c>
      <c r="K34" s="97">
        <f t="shared" si="1"/>
        <v>5</v>
      </c>
      <c r="L34" s="98">
        <v>25</v>
      </c>
      <c r="M34" s="96">
        <v>37.73</v>
      </c>
      <c r="N34" s="66">
        <f t="shared" si="2"/>
        <v>0</v>
      </c>
      <c r="O34" s="67">
        <f t="shared" si="3"/>
        <v>25</v>
      </c>
      <c r="P34" s="99"/>
      <c r="Q34" s="130"/>
    </row>
    <row r="35" spans="2:17" ht="12.75">
      <c r="B35" s="101">
        <v>9007</v>
      </c>
      <c r="C35" s="102" t="s">
        <v>110</v>
      </c>
      <c r="D35" s="103">
        <v>1</v>
      </c>
      <c r="E35" s="103">
        <v>6502</v>
      </c>
      <c r="F35" s="102" t="s">
        <v>61</v>
      </c>
      <c r="G35" s="104" t="s">
        <v>62</v>
      </c>
      <c r="H35" s="105">
        <v>0</v>
      </c>
      <c r="I35" s="106">
        <v>51.16</v>
      </c>
      <c r="J35" s="107">
        <f t="shared" si="0"/>
        <v>2.1599999999999966</v>
      </c>
      <c r="K35" s="108">
        <f t="shared" si="1"/>
        <v>2.1599999999999966</v>
      </c>
      <c r="L35" s="109">
        <v>0</v>
      </c>
      <c r="M35" s="107" t="s">
        <v>60</v>
      </c>
      <c r="N35" s="107">
        <f t="shared" si="2"/>
        <v>100</v>
      </c>
      <c r="O35" s="108">
        <f t="shared" si="3"/>
        <v>100</v>
      </c>
      <c r="P35" s="110">
        <f>SUM(K35:K37,O35:O37)</f>
        <v>622.16</v>
      </c>
      <c r="Q35" s="111">
        <f>Q32+1</f>
        <v>10</v>
      </c>
    </row>
    <row r="36" spans="2:17" ht="12.75">
      <c r="B36" s="61"/>
      <c r="C36" s="62"/>
      <c r="D36" s="86">
        <v>2</v>
      </c>
      <c r="E36" s="86">
        <v>3003</v>
      </c>
      <c r="F36" s="62" t="s">
        <v>111</v>
      </c>
      <c r="G36" s="63" t="s">
        <v>112</v>
      </c>
      <c r="H36" s="112">
        <v>0</v>
      </c>
      <c r="I36" s="113" t="s">
        <v>71</v>
      </c>
      <c r="J36" s="114">
        <v>150</v>
      </c>
      <c r="K36" s="115">
        <f t="shared" si="1"/>
        <v>150</v>
      </c>
      <c r="L36" s="116">
        <v>0</v>
      </c>
      <c r="M36" s="114" t="s">
        <v>71</v>
      </c>
      <c r="N36" s="69">
        <v>150</v>
      </c>
      <c r="O36" s="70">
        <f t="shared" si="3"/>
        <v>150</v>
      </c>
      <c r="P36" s="88"/>
      <c r="Q36" s="78"/>
    </row>
    <row r="37" spans="2:17" ht="12.75">
      <c r="B37" s="117"/>
      <c r="C37" s="118"/>
      <c r="D37" s="119">
        <v>3</v>
      </c>
      <c r="E37" s="119">
        <v>3006</v>
      </c>
      <c r="F37" s="118" t="s">
        <v>61</v>
      </c>
      <c r="G37" s="120" t="s">
        <v>113</v>
      </c>
      <c r="H37" s="121">
        <v>0</v>
      </c>
      <c r="I37" s="122" t="s">
        <v>60</v>
      </c>
      <c r="J37" s="123">
        <f t="shared" si="0"/>
        <v>120</v>
      </c>
      <c r="K37" s="124">
        <f t="shared" si="1"/>
        <v>120</v>
      </c>
      <c r="L37" s="125">
        <v>0</v>
      </c>
      <c r="M37" s="123" t="s">
        <v>60</v>
      </c>
      <c r="N37" s="126">
        <f t="shared" si="2"/>
        <v>100</v>
      </c>
      <c r="O37" s="127">
        <f t="shared" si="3"/>
        <v>100</v>
      </c>
      <c r="P37" s="128"/>
      <c r="Q37" s="129"/>
    </row>
    <row r="38" spans="2:17" ht="13.5" thickBot="1">
      <c r="B38" s="79"/>
      <c r="C38" s="80"/>
      <c r="D38" s="80"/>
      <c r="E38" s="80"/>
      <c r="F38" s="80"/>
      <c r="G38" s="81"/>
      <c r="H38" s="82"/>
      <c r="I38" s="80"/>
      <c r="J38" s="80"/>
      <c r="K38" s="83"/>
      <c r="L38" s="82"/>
      <c r="M38" s="80"/>
      <c r="N38" s="80"/>
      <c r="O38" s="83"/>
      <c r="P38" s="84"/>
      <c r="Q38" s="85"/>
    </row>
  </sheetData>
  <sheetProtection/>
  <mergeCells count="10">
    <mergeCell ref="D6:D7"/>
    <mergeCell ref="B6:B7"/>
    <mergeCell ref="Q6:Q7"/>
    <mergeCell ref="P6:P7"/>
    <mergeCell ref="C6:C7"/>
    <mergeCell ref="G6:G7"/>
    <mergeCell ref="L6:O6"/>
    <mergeCell ref="H6:K6"/>
    <mergeCell ref="F6:F7"/>
    <mergeCell ref="E6:E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1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17</v>
      </c>
      <c r="E3" s="44"/>
    </row>
    <row r="4" spans="2:15" s="37" customFormat="1" ht="12.75">
      <c r="B4" s="45" t="s">
        <v>43</v>
      </c>
      <c r="E4" s="46"/>
      <c r="F4" s="47" t="s">
        <v>18</v>
      </c>
      <c r="G4" s="48">
        <v>171</v>
      </c>
      <c r="H4" s="48" t="s">
        <v>19</v>
      </c>
      <c r="I4" s="49">
        <v>49</v>
      </c>
      <c r="J4" s="47" t="s">
        <v>18</v>
      </c>
      <c r="K4" s="48">
        <v>174</v>
      </c>
      <c r="L4" s="48" t="s">
        <v>19</v>
      </c>
      <c r="M4" s="49">
        <v>46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74</v>
      </c>
      <c r="J5" s="51" t="s">
        <v>20</v>
      </c>
      <c r="K5" s="54">
        <v>3.8</v>
      </c>
      <c r="L5" s="52" t="s">
        <v>21</v>
      </c>
      <c r="M5" s="55">
        <v>69</v>
      </c>
      <c r="N5" s="50"/>
      <c r="O5" s="50"/>
    </row>
    <row r="6" spans="2:17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26</v>
      </c>
      <c r="G6" s="146"/>
      <c r="H6" s="146"/>
      <c r="I6" s="149"/>
      <c r="J6" s="145" t="s">
        <v>27</v>
      </c>
      <c r="K6" s="146"/>
      <c r="L6" s="146"/>
      <c r="M6" s="147"/>
      <c r="N6" s="137" t="s">
        <v>28</v>
      </c>
      <c r="O6" s="139" t="s">
        <v>29</v>
      </c>
      <c r="P6" s="133" t="s">
        <v>30</v>
      </c>
      <c r="Q6" s="133" t="s">
        <v>30</v>
      </c>
    </row>
    <row r="7" spans="2:17" ht="34.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138"/>
      <c r="O7" s="140"/>
      <c r="P7" s="134"/>
      <c r="Q7" s="134"/>
    </row>
    <row r="8" spans="2:17" ht="12.75">
      <c r="B8" s="61">
        <v>6513</v>
      </c>
      <c r="C8" s="62" t="s">
        <v>44</v>
      </c>
      <c r="D8" s="62" t="s">
        <v>39</v>
      </c>
      <c r="E8" s="63" t="s">
        <v>45</v>
      </c>
      <c r="F8" s="64">
        <v>0</v>
      </c>
      <c r="G8" s="65">
        <v>41.44</v>
      </c>
      <c r="H8" s="66">
        <f aca="true" t="shared" si="0" ref="H8:H19">IF(OR(G8="снят",G8="н/я",G8&gt;I$5),120,IF(G8&gt;I$4,G8-I$4,0))</f>
        <v>0</v>
      </c>
      <c r="I8" s="67">
        <f aca="true" t="shared" si="1" ref="I8:I19">IF(H8=100,100,F8+H8)</f>
        <v>0</v>
      </c>
      <c r="J8" s="68">
        <v>0</v>
      </c>
      <c r="K8" s="65">
        <v>37.5</v>
      </c>
      <c r="L8" s="69">
        <f aca="true" t="shared" si="2" ref="L8:L19">IF(OR(K8="снят",K8="н/я",K8&gt;M$5),100,IF(K8&gt;M$4,K8-M$4,0))</f>
        <v>0</v>
      </c>
      <c r="M8" s="70">
        <f aca="true" t="shared" si="3" ref="M8:M19">IF(L8=100,100,J8+L8)</f>
        <v>0</v>
      </c>
      <c r="N8" s="71">
        <f aca="true" t="shared" si="4" ref="N8:N20">I8+M8</f>
        <v>0</v>
      </c>
      <c r="O8" s="72">
        <f aca="true" t="shared" si="5" ref="O8:O20">IF(OR(G8="снят",G8="н/я",G8&gt;I$5,K8="снят",K8="н/я",K8&gt;M$5,AND(G8=0,K8=0)),"—",G8+K8)</f>
        <v>78.94</v>
      </c>
      <c r="P8" s="73">
        <v>1</v>
      </c>
      <c r="Q8" s="73">
        <f>IF(O8="—","—",1)</f>
        <v>1</v>
      </c>
    </row>
    <row r="9" spans="2:17" ht="12.75">
      <c r="B9" s="61">
        <v>6505</v>
      </c>
      <c r="C9" s="62" t="s">
        <v>46</v>
      </c>
      <c r="D9" s="62" t="s">
        <v>40</v>
      </c>
      <c r="E9" s="63" t="s">
        <v>47</v>
      </c>
      <c r="F9" s="74">
        <v>5</v>
      </c>
      <c r="G9" s="75">
        <v>38.32</v>
      </c>
      <c r="H9" s="69">
        <f t="shared" si="0"/>
        <v>0</v>
      </c>
      <c r="I9" s="70">
        <f t="shared" si="1"/>
        <v>5</v>
      </c>
      <c r="J9" s="76">
        <v>5</v>
      </c>
      <c r="K9" s="75">
        <v>38.3</v>
      </c>
      <c r="L9" s="69">
        <f t="shared" si="2"/>
        <v>0</v>
      </c>
      <c r="M9" s="70">
        <f t="shared" si="3"/>
        <v>5</v>
      </c>
      <c r="N9" s="77">
        <f t="shared" si="4"/>
        <v>10</v>
      </c>
      <c r="O9" s="72">
        <f t="shared" si="5"/>
        <v>76.62</v>
      </c>
      <c r="P9" s="78">
        <f aca="true" t="shared" si="6" ref="P9:P20">P8+1</f>
        <v>2</v>
      </c>
      <c r="Q9" s="78">
        <f aca="true" t="shared" si="7" ref="Q9:Q20">IF(O9="—","—",Q8+1)</f>
        <v>2</v>
      </c>
    </row>
    <row r="10" spans="2:17" ht="12.75">
      <c r="B10" s="61">
        <v>6506</v>
      </c>
      <c r="C10" s="62" t="s">
        <v>48</v>
      </c>
      <c r="D10" s="62" t="s">
        <v>39</v>
      </c>
      <c r="E10" s="63" t="s">
        <v>49</v>
      </c>
      <c r="F10" s="74">
        <v>5</v>
      </c>
      <c r="G10" s="75">
        <v>52.29</v>
      </c>
      <c r="H10" s="69">
        <f t="shared" si="0"/>
        <v>3.289999999999999</v>
      </c>
      <c r="I10" s="70">
        <f t="shared" si="1"/>
        <v>8.29</v>
      </c>
      <c r="J10" s="76">
        <v>0</v>
      </c>
      <c r="K10" s="75">
        <v>56.26</v>
      </c>
      <c r="L10" s="69">
        <f t="shared" si="2"/>
        <v>10.259999999999998</v>
      </c>
      <c r="M10" s="70">
        <f t="shared" si="3"/>
        <v>10.259999999999998</v>
      </c>
      <c r="N10" s="77">
        <f t="shared" si="4"/>
        <v>18.549999999999997</v>
      </c>
      <c r="O10" s="72">
        <f t="shared" si="5"/>
        <v>108.55</v>
      </c>
      <c r="P10" s="78">
        <f t="shared" si="6"/>
        <v>3</v>
      </c>
      <c r="Q10" s="78">
        <f t="shared" si="7"/>
        <v>3</v>
      </c>
    </row>
    <row r="11" spans="2:17" ht="12.75">
      <c r="B11" s="61">
        <v>6503</v>
      </c>
      <c r="C11" s="62" t="s">
        <v>50</v>
      </c>
      <c r="D11" s="62" t="s">
        <v>41</v>
      </c>
      <c r="E11" s="63" t="s">
        <v>51</v>
      </c>
      <c r="F11" s="74">
        <v>5</v>
      </c>
      <c r="G11" s="75">
        <v>45.84</v>
      </c>
      <c r="H11" s="69">
        <f t="shared" si="0"/>
        <v>0</v>
      </c>
      <c r="I11" s="70">
        <f t="shared" si="1"/>
        <v>5</v>
      </c>
      <c r="J11" s="76">
        <v>15</v>
      </c>
      <c r="K11" s="75">
        <v>40.5</v>
      </c>
      <c r="L11" s="69">
        <f t="shared" si="2"/>
        <v>0</v>
      </c>
      <c r="M11" s="70">
        <f t="shared" si="3"/>
        <v>15</v>
      </c>
      <c r="N11" s="77">
        <f t="shared" si="4"/>
        <v>20</v>
      </c>
      <c r="O11" s="72">
        <f t="shared" si="5"/>
        <v>86.34</v>
      </c>
      <c r="P11" s="78">
        <f t="shared" si="6"/>
        <v>4</v>
      </c>
      <c r="Q11" s="78">
        <f t="shared" si="7"/>
        <v>4</v>
      </c>
    </row>
    <row r="12" spans="2:17" ht="12.75">
      <c r="B12" s="61">
        <v>6512</v>
      </c>
      <c r="C12" s="62" t="s">
        <v>52</v>
      </c>
      <c r="D12" s="62" t="s">
        <v>41</v>
      </c>
      <c r="E12" s="63" t="s">
        <v>53</v>
      </c>
      <c r="F12" s="74">
        <v>5</v>
      </c>
      <c r="G12" s="75">
        <v>53.4</v>
      </c>
      <c r="H12" s="69">
        <f t="shared" si="0"/>
        <v>4.399999999999999</v>
      </c>
      <c r="I12" s="70">
        <f t="shared" si="1"/>
        <v>9.399999999999999</v>
      </c>
      <c r="J12" s="76">
        <v>10</v>
      </c>
      <c r="K12" s="75">
        <v>46.59</v>
      </c>
      <c r="L12" s="69">
        <f t="shared" si="2"/>
        <v>0.5900000000000034</v>
      </c>
      <c r="M12" s="70">
        <f t="shared" si="3"/>
        <v>10.590000000000003</v>
      </c>
      <c r="N12" s="77">
        <f t="shared" si="4"/>
        <v>19.990000000000002</v>
      </c>
      <c r="O12" s="72">
        <f t="shared" si="5"/>
        <v>99.99000000000001</v>
      </c>
      <c r="P12" s="78">
        <f t="shared" si="6"/>
        <v>5</v>
      </c>
      <c r="Q12" s="78">
        <f t="shared" si="7"/>
        <v>5</v>
      </c>
    </row>
    <row r="13" spans="2:17" ht="12.75">
      <c r="B13" s="61">
        <v>6501</v>
      </c>
      <c r="C13" s="62" t="s">
        <v>54</v>
      </c>
      <c r="D13" s="62" t="s">
        <v>41</v>
      </c>
      <c r="E13" s="63" t="s">
        <v>55</v>
      </c>
      <c r="F13" s="74">
        <v>10</v>
      </c>
      <c r="G13" s="75">
        <v>43.67</v>
      </c>
      <c r="H13" s="69">
        <f t="shared" si="0"/>
        <v>0</v>
      </c>
      <c r="I13" s="70">
        <f t="shared" si="1"/>
        <v>10</v>
      </c>
      <c r="J13" s="76">
        <v>25</v>
      </c>
      <c r="K13" s="75">
        <v>44.14</v>
      </c>
      <c r="L13" s="69">
        <f t="shared" si="2"/>
        <v>0</v>
      </c>
      <c r="M13" s="70">
        <f t="shared" si="3"/>
        <v>25</v>
      </c>
      <c r="N13" s="77">
        <f t="shared" si="4"/>
        <v>35</v>
      </c>
      <c r="O13" s="72">
        <f t="shared" si="5"/>
        <v>87.81</v>
      </c>
      <c r="P13" s="78">
        <f t="shared" si="6"/>
        <v>6</v>
      </c>
      <c r="Q13" s="78">
        <f t="shared" si="7"/>
        <v>6</v>
      </c>
    </row>
    <row r="14" spans="2:17" ht="12.75">
      <c r="B14" s="61">
        <v>6511</v>
      </c>
      <c r="C14" s="62" t="s">
        <v>56</v>
      </c>
      <c r="D14" s="62" t="s">
        <v>39</v>
      </c>
      <c r="E14" s="63" t="s">
        <v>57</v>
      </c>
      <c r="F14" s="74">
        <v>5</v>
      </c>
      <c r="G14" s="75">
        <v>72.64</v>
      </c>
      <c r="H14" s="69">
        <f t="shared" si="0"/>
        <v>23.64</v>
      </c>
      <c r="I14" s="70">
        <f t="shared" si="1"/>
        <v>28.64</v>
      </c>
      <c r="J14" s="76">
        <v>0</v>
      </c>
      <c r="K14" s="75">
        <v>61.42</v>
      </c>
      <c r="L14" s="69">
        <f t="shared" si="2"/>
        <v>15.420000000000002</v>
      </c>
      <c r="M14" s="70">
        <f t="shared" si="3"/>
        <v>15.420000000000002</v>
      </c>
      <c r="N14" s="77">
        <f t="shared" si="4"/>
        <v>44.06</v>
      </c>
      <c r="O14" s="72">
        <f t="shared" si="5"/>
        <v>134.06</v>
      </c>
      <c r="P14" s="78">
        <f t="shared" si="6"/>
        <v>7</v>
      </c>
      <c r="Q14" s="78">
        <f t="shared" si="7"/>
        <v>7</v>
      </c>
    </row>
    <row r="15" spans="2:17" ht="12.75">
      <c r="B15" s="61">
        <v>6504</v>
      </c>
      <c r="C15" s="62" t="s">
        <v>58</v>
      </c>
      <c r="D15" s="62" t="s">
        <v>41</v>
      </c>
      <c r="E15" s="63" t="s">
        <v>59</v>
      </c>
      <c r="F15" s="74">
        <v>0</v>
      </c>
      <c r="G15" s="75" t="s">
        <v>60</v>
      </c>
      <c r="H15" s="69">
        <f t="shared" si="0"/>
        <v>120</v>
      </c>
      <c r="I15" s="70">
        <f t="shared" si="1"/>
        <v>120</v>
      </c>
      <c r="J15" s="76">
        <v>0</v>
      </c>
      <c r="K15" s="75">
        <v>44.12</v>
      </c>
      <c r="L15" s="69">
        <f t="shared" si="2"/>
        <v>0</v>
      </c>
      <c r="M15" s="70">
        <f t="shared" si="3"/>
        <v>0</v>
      </c>
      <c r="N15" s="77">
        <f t="shared" si="4"/>
        <v>120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6502</v>
      </c>
      <c r="C16" s="62" t="s">
        <v>61</v>
      </c>
      <c r="D16" s="62" t="s">
        <v>39</v>
      </c>
      <c r="E16" s="63" t="s">
        <v>62</v>
      </c>
      <c r="F16" s="74">
        <v>0</v>
      </c>
      <c r="G16" s="75">
        <v>51.16</v>
      </c>
      <c r="H16" s="69">
        <f t="shared" si="0"/>
        <v>2.1599999999999966</v>
      </c>
      <c r="I16" s="70">
        <f t="shared" si="1"/>
        <v>2.1599999999999966</v>
      </c>
      <c r="J16" s="76">
        <v>0</v>
      </c>
      <c r="K16" s="75" t="s">
        <v>60</v>
      </c>
      <c r="L16" s="69">
        <f t="shared" si="2"/>
        <v>100</v>
      </c>
      <c r="M16" s="70">
        <f t="shared" si="3"/>
        <v>100</v>
      </c>
      <c r="N16" s="77">
        <f t="shared" si="4"/>
        <v>102.16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6507</v>
      </c>
      <c r="C17" s="62" t="s">
        <v>63</v>
      </c>
      <c r="D17" s="62" t="s">
        <v>42</v>
      </c>
      <c r="E17" s="63" t="s">
        <v>64</v>
      </c>
      <c r="F17" s="74">
        <v>0</v>
      </c>
      <c r="G17" s="75" t="s">
        <v>60</v>
      </c>
      <c r="H17" s="69">
        <f t="shared" si="0"/>
        <v>120</v>
      </c>
      <c r="I17" s="70">
        <f t="shared" si="1"/>
        <v>120</v>
      </c>
      <c r="J17" s="76">
        <v>0</v>
      </c>
      <c r="K17" s="75" t="s">
        <v>60</v>
      </c>
      <c r="L17" s="69">
        <f t="shared" si="2"/>
        <v>100</v>
      </c>
      <c r="M17" s="70">
        <f t="shared" si="3"/>
        <v>100</v>
      </c>
      <c r="N17" s="77">
        <f t="shared" si="4"/>
        <v>220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6508</v>
      </c>
      <c r="C18" s="62" t="s">
        <v>65</v>
      </c>
      <c r="D18" s="62" t="s">
        <v>39</v>
      </c>
      <c r="E18" s="63" t="s">
        <v>66</v>
      </c>
      <c r="F18" s="74">
        <v>0</v>
      </c>
      <c r="G18" s="75" t="s">
        <v>60</v>
      </c>
      <c r="H18" s="69">
        <f t="shared" si="0"/>
        <v>120</v>
      </c>
      <c r="I18" s="70">
        <f t="shared" si="1"/>
        <v>120</v>
      </c>
      <c r="J18" s="76">
        <v>0</v>
      </c>
      <c r="K18" s="75" t="s">
        <v>60</v>
      </c>
      <c r="L18" s="69">
        <f t="shared" si="2"/>
        <v>100</v>
      </c>
      <c r="M18" s="70">
        <f t="shared" si="3"/>
        <v>100</v>
      </c>
      <c r="N18" s="77">
        <f t="shared" si="4"/>
        <v>220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6509</v>
      </c>
      <c r="C19" s="62" t="s">
        <v>67</v>
      </c>
      <c r="D19" s="62" t="s">
        <v>39</v>
      </c>
      <c r="E19" s="63" t="s">
        <v>68</v>
      </c>
      <c r="F19" s="74">
        <v>0</v>
      </c>
      <c r="G19" s="75" t="s">
        <v>60</v>
      </c>
      <c r="H19" s="69">
        <f t="shared" si="0"/>
        <v>120</v>
      </c>
      <c r="I19" s="70">
        <f t="shared" si="1"/>
        <v>120</v>
      </c>
      <c r="J19" s="76">
        <v>0</v>
      </c>
      <c r="K19" s="75" t="s">
        <v>60</v>
      </c>
      <c r="L19" s="69">
        <f t="shared" si="2"/>
        <v>100</v>
      </c>
      <c r="M19" s="70">
        <f t="shared" si="3"/>
        <v>100</v>
      </c>
      <c r="N19" s="77">
        <f t="shared" si="4"/>
        <v>220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6510</v>
      </c>
      <c r="C20" s="62" t="s">
        <v>69</v>
      </c>
      <c r="D20" s="62" t="s">
        <v>39</v>
      </c>
      <c r="E20" s="63" t="s">
        <v>70</v>
      </c>
      <c r="F20" s="74">
        <v>0</v>
      </c>
      <c r="G20" s="75" t="s">
        <v>71</v>
      </c>
      <c r="H20" s="69">
        <v>150</v>
      </c>
      <c r="I20" s="70">
        <v>150</v>
      </c>
      <c r="J20" s="76">
        <v>0</v>
      </c>
      <c r="K20" s="75" t="s">
        <v>71</v>
      </c>
      <c r="L20" s="69">
        <v>150</v>
      </c>
      <c r="M20" s="70">
        <v>150</v>
      </c>
      <c r="N20" s="77">
        <f t="shared" si="4"/>
        <v>300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3.5" thickBot="1">
      <c r="B21" s="79"/>
      <c r="C21" s="80"/>
      <c r="D21" s="80"/>
      <c r="E21" s="81"/>
      <c r="F21" s="82"/>
      <c r="G21" s="80"/>
      <c r="H21" s="80"/>
      <c r="I21" s="83"/>
      <c r="J21" s="82"/>
      <c r="K21" s="80"/>
      <c r="L21" s="80"/>
      <c r="M21" s="83"/>
      <c r="N21" s="84"/>
      <c r="O21" s="81"/>
      <c r="P21" s="85"/>
      <c r="Q21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1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72</v>
      </c>
      <c r="E4" s="46"/>
      <c r="F4" s="47" t="s">
        <v>18</v>
      </c>
      <c r="G4" s="48">
        <v>171</v>
      </c>
      <c r="H4" s="48" t="s">
        <v>19</v>
      </c>
      <c r="I4" s="49">
        <v>49</v>
      </c>
      <c r="J4" s="47" t="s">
        <v>18</v>
      </c>
      <c r="K4" s="48">
        <v>174</v>
      </c>
      <c r="L4" s="48" t="s">
        <v>19</v>
      </c>
      <c r="M4" s="49">
        <v>46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74</v>
      </c>
      <c r="J5" s="51" t="s">
        <v>20</v>
      </c>
      <c r="K5" s="54">
        <v>3.8</v>
      </c>
      <c r="L5" s="52" t="s">
        <v>21</v>
      </c>
      <c r="M5" s="55">
        <v>69</v>
      </c>
      <c r="N5" s="50"/>
      <c r="O5" s="50"/>
    </row>
    <row r="6" spans="2:17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26</v>
      </c>
      <c r="G6" s="146"/>
      <c r="H6" s="146"/>
      <c r="I6" s="149"/>
      <c r="J6" s="145" t="s">
        <v>27</v>
      </c>
      <c r="K6" s="146"/>
      <c r="L6" s="146"/>
      <c r="M6" s="147"/>
      <c r="N6" s="137" t="s">
        <v>28</v>
      </c>
      <c r="O6" s="139" t="s">
        <v>29</v>
      </c>
      <c r="P6" s="133" t="s">
        <v>30</v>
      </c>
      <c r="Q6" s="133" t="s">
        <v>30</v>
      </c>
    </row>
    <row r="7" spans="2:17" ht="34.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138"/>
      <c r="O7" s="140"/>
      <c r="P7" s="134"/>
      <c r="Q7" s="134"/>
    </row>
    <row r="8" spans="2:17" ht="12.75">
      <c r="B8" s="61">
        <v>5501</v>
      </c>
      <c r="C8" s="62" t="s">
        <v>46</v>
      </c>
      <c r="D8" s="62" t="s">
        <v>40</v>
      </c>
      <c r="E8" s="63" t="s">
        <v>77</v>
      </c>
      <c r="F8" s="64">
        <v>0</v>
      </c>
      <c r="G8" s="65">
        <v>43.94</v>
      </c>
      <c r="H8" s="66">
        <f aca="true" t="shared" si="0" ref="H8:H14">IF(OR(G8="снят",G8="н/я",G8&gt;I$5),120,IF(G8&gt;I$4,G8-I$4,0))</f>
        <v>0</v>
      </c>
      <c r="I8" s="67">
        <f aca="true" t="shared" si="1" ref="I8:I14">IF(H8=100,100,F8+H8)</f>
        <v>0</v>
      </c>
      <c r="J8" s="68">
        <v>0</v>
      </c>
      <c r="K8" s="65">
        <v>43.48</v>
      </c>
      <c r="L8" s="69">
        <f aca="true" t="shared" si="2" ref="L8:L14">IF(OR(K8="снят",K8="н/я",K8&gt;M$5),100,IF(K8&gt;M$4,K8-M$4,0))</f>
        <v>0</v>
      </c>
      <c r="M8" s="70">
        <f aca="true" t="shared" si="3" ref="M8:M14">IF(L8=100,100,J8+L8)</f>
        <v>0</v>
      </c>
      <c r="N8" s="71">
        <f aca="true" t="shared" si="4" ref="N8:N14">I8+M8</f>
        <v>0</v>
      </c>
      <c r="O8" s="72">
        <f aca="true" t="shared" si="5" ref="O8:O20">IF(OR(G8="снят",G8="н/я",G8&gt;I$5,K8="снят",K8="н/я",K8&gt;M$5,AND(G8=0,K8=0)),"—",G8+K8)</f>
        <v>87.41999999999999</v>
      </c>
      <c r="P8" s="73">
        <v>1</v>
      </c>
      <c r="Q8" s="73">
        <f>IF(O8="—","—",1)</f>
        <v>1</v>
      </c>
    </row>
    <row r="9" spans="2:17" ht="12.75">
      <c r="B9" s="61">
        <v>5509</v>
      </c>
      <c r="C9" s="62" t="s">
        <v>104</v>
      </c>
      <c r="D9" s="62" t="s">
        <v>42</v>
      </c>
      <c r="E9" s="63" t="s">
        <v>105</v>
      </c>
      <c r="F9" s="74">
        <v>5</v>
      </c>
      <c r="G9" s="75">
        <v>45.07</v>
      </c>
      <c r="H9" s="69">
        <f t="shared" si="0"/>
        <v>0</v>
      </c>
      <c r="I9" s="70">
        <f t="shared" si="1"/>
        <v>5</v>
      </c>
      <c r="J9" s="76">
        <v>0</v>
      </c>
      <c r="K9" s="75">
        <v>45.42</v>
      </c>
      <c r="L9" s="69">
        <f t="shared" si="2"/>
        <v>0</v>
      </c>
      <c r="M9" s="70">
        <f t="shared" si="3"/>
        <v>0</v>
      </c>
      <c r="N9" s="77">
        <f t="shared" si="4"/>
        <v>5</v>
      </c>
      <c r="O9" s="72">
        <f t="shared" si="5"/>
        <v>90.49000000000001</v>
      </c>
      <c r="P9" s="78">
        <f aca="true" t="shared" si="6" ref="P9:P20">P8+1</f>
        <v>2</v>
      </c>
      <c r="Q9" s="78">
        <f aca="true" t="shared" si="7" ref="Q9:Q20">IF(O9="—","—",Q8+1)</f>
        <v>2</v>
      </c>
    </row>
    <row r="10" spans="2:17" ht="12.75">
      <c r="B10" s="61">
        <v>5513</v>
      </c>
      <c r="C10" s="62" t="s">
        <v>86</v>
      </c>
      <c r="D10" s="62" t="s">
        <v>39</v>
      </c>
      <c r="E10" s="63" t="s">
        <v>114</v>
      </c>
      <c r="F10" s="74">
        <v>0</v>
      </c>
      <c r="G10" s="75">
        <v>53.32</v>
      </c>
      <c r="H10" s="69">
        <f t="shared" si="0"/>
        <v>4.32</v>
      </c>
      <c r="I10" s="70">
        <f t="shared" si="1"/>
        <v>4.32</v>
      </c>
      <c r="J10" s="76">
        <v>0</v>
      </c>
      <c r="K10" s="75">
        <v>50.54</v>
      </c>
      <c r="L10" s="69">
        <f t="shared" si="2"/>
        <v>4.539999999999999</v>
      </c>
      <c r="M10" s="70">
        <f t="shared" si="3"/>
        <v>4.539999999999999</v>
      </c>
      <c r="N10" s="77">
        <f t="shared" si="4"/>
        <v>8.86</v>
      </c>
      <c r="O10" s="72">
        <f t="shared" si="5"/>
        <v>103.86</v>
      </c>
      <c r="P10" s="78">
        <f t="shared" si="6"/>
        <v>3</v>
      </c>
      <c r="Q10" s="78">
        <f t="shared" si="7"/>
        <v>3</v>
      </c>
    </row>
    <row r="11" spans="2:17" ht="12.75">
      <c r="B11" s="61">
        <v>5512</v>
      </c>
      <c r="C11" s="62" t="s">
        <v>46</v>
      </c>
      <c r="D11" s="62" t="s">
        <v>40</v>
      </c>
      <c r="E11" s="63" t="s">
        <v>89</v>
      </c>
      <c r="F11" s="74">
        <v>10</v>
      </c>
      <c r="G11" s="75">
        <v>41.28</v>
      </c>
      <c r="H11" s="69">
        <f t="shared" si="0"/>
        <v>0</v>
      </c>
      <c r="I11" s="70">
        <f t="shared" si="1"/>
        <v>10</v>
      </c>
      <c r="J11" s="76">
        <v>10</v>
      </c>
      <c r="K11" s="75">
        <v>38.77</v>
      </c>
      <c r="L11" s="69">
        <f t="shared" si="2"/>
        <v>0</v>
      </c>
      <c r="M11" s="70">
        <f t="shared" si="3"/>
        <v>10</v>
      </c>
      <c r="N11" s="77">
        <f t="shared" si="4"/>
        <v>20</v>
      </c>
      <c r="O11" s="72">
        <f t="shared" si="5"/>
        <v>80.05000000000001</v>
      </c>
      <c r="P11" s="78">
        <f t="shared" si="6"/>
        <v>4</v>
      </c>
      <c r="Q11" s="78">
        <f t="shared" si="7"/>
        <v>4</v>
      </c>
    </row>
    <row r="12" spans="2:17" ht="12.75">
      <c r="B12" s="61">
        <v>5503</v>
      </c>
      <c r="C12" s="62" t="s">
        <v>98</v>
      </c>
      <c r="D12" s="62" t="s">
        <v>39</v>
      </c>
      <c r="E12" s="63" t="s">
        <v>100</v>
      </c>
      <c r="F12" s="74">
        <v>15</v>
      </c>
      <c r="G12" s="75">
        <v>45.72</v>
      </c>
      <c r="H12" s="69">
        <f t="shared" si="0"/>
        <v>0</v>
      </c>
      <c r="I12" s="70">
        <f t="shared" si="1"/>
        <v>15</v>
      </c>
      <c r="J12" s="76">
        <v>5</v>
      </c>
      <c r="K12" s="75">
        <v>45.68</v>
      </c>
      <c r="L12" s="69">
        <f t="shared" si="2"/>
        <v>0</v>
      </c>
      <c r="M12" s="70">
        <f t="shared" si="3"/>
        <v>5</v>
      </c>
      <c r="N12" s="77">
        <f t="shared" si="4"/>
        <v>20</v>
      </c>
      <c r="O12" s="72">
        <f t="shared" si="5"/>
        <v>91.4</v>
      </c>
      <c r="P12" s="78">
        <f t="shared" si="6"/>
        <v>5</v>
      </c>
      <c r="Q12" s="78">
        <f t="shared" si="7"/>
        <v>5</v>
      </c>
    </row>
    <row r="13" spans="2:17" ht="12.75">
      <c r="B13" s="61">
        <v>5505</v>
      </c>
      <c r="C13" s="62" t="s">
        <v>50</v>
      </c>
      <c r="D13" s="62" t="s">
        <v>41</v>
      </c>
      <c r="E13" s="63" t="s">
        <v>81</v>
      </c>
      <c r="F13" s="74">
        <v>15</v>
      </c>
      <c r="G13" s="75">
        <v>45.23</v>
      </c>
      <c r="H13" s="69">
        <f t="shared" si="0"/>
        <v>0</v>
      </c>
      <c r="I13" s="70">
        <f t="shared" si="1"/>
        <v>15</v>
      </c>
      <c r="J13" s="76">
        <v>10</v>
      </c>
      <c r="K13" s="75">
        <v>39.5</v>
      </c>
      <c r="L13" s="69">
        <f t="shared" si="2"/>
        <v>0</v>
      </c>
      <c r="M13" s="70">
        <f t="shared" si="3"/>
        <v>10</v>
      </c>
      <c r="N13" s="77">
        <f t="shared" si="4"/>
        <v>25</v>
      </c>
      <c r="O13" s="72">
        <f t="shared" si="5"/>
        <v>84.72999999999999</v>
      </c>
      <c r="P13" s="78">
        <f t="shared" si="6"/>
        <v>6</v>
      </c>
      <c r="Q13" s="78">
        <f t="shared" si="7"/>
        <v>6</v>
      </c>
    </row>
    <row r="14" spans="2:17" ht="12.75">
      <c r="B14" s="61">
        <v>5511</v>
      </c>
      <c r="C14" s="62" t="s">
        <v>54</v>
      </c>
      <c r="D14" s="62" t="s">
        <v>41</v>
      </c>
      <c r="E14" s="63" t="s">
        <v>109</v>
      </c>
      <c r="F14" s="74">
        <v>5</v>
      </c>
      <c r="G14" s="75">
        <v>37.91</v>
      </c>
      <c r="H14" s="69">
        <f t="shared" si="0"/>
        <v>0</v>
      </c>
      <c r="I14" s="70">
        <f t="shared" si="1"/>
        <v>5</v>
      </c>
      <c r="J14" s="76">
        <v>25</v>
      </c>
      <c r="K14" s="75">
        <v>37.73</v>
      </c>
      <c r="L14" s="69">
        <f t="shared" si="2"/>
        <v>0</v>
      </c>
      <c r="M14" s="70">
        <f t="shared" si="3"/>
        <v>25</v>
      </c>
      <c r="N14" s="77">
        <f t="shared" si="4"/>
        <v>30</v>
      </c>
      <c r="O14" s="72">
        <f t="shared" si="5"/>
        <v>75.63999999999999</v>
      </c>
      <c r="P14" s="78">
        <f t="shared" si="6"/>
        <v>7</v>
      </c>
      <c r="Q14" s="78">
        <f t="shared" si="7"/>
        <v>7</v>
      </c>
    </row>
    <row r="15" spans="2:17" ht="12.75">
      <c r="B15" s="61">
        <v>5502</v>
      </c>
      <c r="C15" s="62" t="s">
        <v>54</v>
      </c>
      <c r="D15" s="62" t="s">
        <v>41</v>
      </c>
      <c r="E15" s="63" t="s">
        <v>108</v>
      </c>
      <c r="F15" s="74">
        <v>0</v>
      </c>
      <c r="G15" s="75" t="s">
        <v>60</v>
      </c>
      <c r="H15" s="69">
        <f>IF(OR(G15="снят",G15="н/я",G15&gt;I$5),120,IF(G15&gt;I$4,G15-I$4,0))</f>
        <v>120</v>
      </c>
      <c r="I15" s="70">
        <f aca="true" t="shared" si="8" ref="I15:I20">IF(H15=100,100,F15+H15)</f>
        <v>120</v>
      </c>
      <c r="J15" s="76">
        <v>5</v>
      </c>
      <c r="K15" s="75">
        <v>41.09</v>
      </c>
      <c r="L15" s="69">
        <f>IF(OR(K15="снят",K15="н/я",K15&gt;M$5),100,IF(K15&gt;M$4,K15-M$4,0))</f>
        <v>0</v>
      </c>
      <c r="M15" s="70">
        <f aca="true" t="shared" si="9" ref="M15:M20">IF(L15=100,100,J15+L15)</f>
        <v>5</v>
      </c>
      <c r="N15" s="77">
        <f aca="true" t="shared" si="10" ref="N15:N20">I15+M15</f>
        <v>125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5506</v>
      </c>
      <c r="C16" s="62" t="s">
        <v>63</v>
      </c>
      <c r="D16" s="62" t="s">
        <v>42</v>
      </c>
      <c r="E16" s="63" t="s">
        <v>117</v>
      </c>
      <c r="F16" s="74">
        <v>0</v>
      </c>
      <c r="G16" s="75" t="s">
        <v>60</v>
      </c>
      <c r="H16" s="69">
        <f>IF(OR(G16="снят",G16="н/я",G16&gt;I$5),120,IF(G16&gt;I$4,G16-I$4,0))</f>
        <v>120</v>
      </c>
      <c r="I16" s="70">
        <f t="shared" si="8"/>
        <v>120</v>
      </c>
      <c r="J16" s="76">
        <v>0</v>
      </c>
      <c r="K16" s="75" t="s">
        <v>60</v>
      </c>
      <c r="L16" s="69">
        <f>IF(OR(K16="снят",K16="н/я",K16&gt;M$5),100,IF(K16&gt;M$4,K16-M$4,0))</f>
        <v>100</v>
      </c>
      <c r="M16" s="70">
        <f t="shared" si="9"/>
        <v>100</v>
      </c>
      <c r="N16" s="77">
        <f t="shared" si="10"/>
        <v>220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5507</v>
      </c>
      <c r="C17" s="62" t="s">
        <v>44</v>
      </c>
      <c r="D17" s="62" t="s">
        <v>39</v>
      </c>
      <c r="E17" s="63" t="s">
        <v>101</v>
      </c>
      <c r="F17" s="74">
        <v>0</v>
      </c>
      <c r="G17" s="75" t="s">
        <v>60</v>
      </c>
      <c r="H17" s="69">
        <f>IF(OR(G17="снят",G17="н/я",G17&gt;I$5),120,IF(G17&gt;I$4,G17-I$4,0))</f>
        <v>120</v>
      </c>
      <c r="I17" s="70">
        <f t="shared" si="8"/>
        <v>120</v>
      </c>
      <c r="J17" s="76">
        <v>0</v>
      </c>
      <c r="K17" s="75" t="s">
        <v>60</v>
      </c>
      <c r="L17" s="69">
        <f>IF(OR(K17="снят",K17="н/я",K17&gt;M$5),100,IF(K17&gt;M$4,K17-M$4,0))</f>
        <v>100</v>
      </c>
      <c r="M17" s="70">
        <f t="shared" si="9"/>
        <v>100</v>
      </c>
      <c r="N17" s="77">
        <f t="shared" si="10"/>
        <v>220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5508</v>
      </c>
      <c r="C18" s="62" t="s">
        <v>118</v>
      </c>
      <c r="D18" s="62" t="s">
        <v>39</v>
      </c>
      <c r="E18" s="63" t="s">
        <v>119</v>
      </c>
      <c r="F18" s="74">
        <v>0</v>
      </c>
      <c r="G18" s="75" t="s">
        <v>60</v>
      </c>
      <c r="H18" s="69">
        <f>IF(OR(G18="снят",G18="н/я",G18&gt;I$5),120,IF(G18&gt;I$4,G18-I$4,0))</f>
        <v>120</v>
      </c>
      <c r="I18" s="70">
        <f t="shared" si="8"/>
        <v>120</v>
      </c>
      <c r="J18" s="76">
        <v>0</v>
      </c>
      <c r="K18" s="75" t="s">
        <v>60</v>
      </c>
      <c r="L18" s="69">
        <f>IF(OR(K18="снят",K18="н/я",K18&gt;M$5),100,IF(K18&gt;M$4,K18-M$4,0))</f>
        <v>100</v>
      </c>
      <c r="M18" s="70">
        <f t="shared" si="9"/>
        <v>100</v>
      </c>
      <c r="N18" s="77">
        <f t="shared" si="10"/>
        <v>220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5510</v>
      </c>
      <c r="C19" s="62" t="s">
        <v>98</v>
      </c>
      <c r="D19" s="62" t="s">
        <v>39</v>
      </c>
      <c r="E19" s="63" t="s">
        <v>120</v>
      </c>
      <c r="F19" s="74">
        <v>0</v>
      </c>
      <c r="G19" s="75" t="s">
        <v>60</v>
      </c>
      <c r="H19" s="69">
        <f>IF(OR(G19="снят",G19="н/я",G19&gt;I$5),120,IF(G19&gt;I$4,G19-I$4,0))</f>
        <v>120</v>
      </c>
      <c r="I19" s="70">
        <f t="shared" si="8"/>
        <v>120</v>
      </c>
      <c r="J19" s="76">
        <v>0</v>
      </c>
      <c r="K19" s="75" t="s">
        <v>60</v>
      </c>
      <c r="L19" s="69">
        <f>IF(OR(K19="снят",K19="н/я",K19&gt;M$5),100,IF(K19&gt;M$4,K19-M$4,0))</f>
        <v>100</v>
      </c>
      <c r="M19" s="70">
        <f t="shared" si="9"/>
        <v>100</v>
      </c>
      <c r="N19" s="77">
        <f t="shared" si="10"/>
        <v>220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5504</v>
      </c>
      <c r="C20" s="62" t="s">
        <v>115</v>
      </c>
      <c r="D20" s="62" t="s">
        <v>39</v>
      </c>
      <c r="E20" s="63" t="s">
        <v>116</v>
      </c>
      <c r="F20" s="74">
        <v>0</v>
      </c>
      <c r="G20" s="75" t="s">
        <v>71</v>
      </c>
      <c r="H20" s="69">
        <v>150</v>
      </c>
      <c r="I20" s="70">
        <f t="shared" si="8"/>
        <v>150</v>
      </c>
      <c r="J20" s="76">
        <v>0</v>
      </c>
      <c r="K20" s="75" t="s">
        <v>71</v>
      </c>
      <c r="L20" s="69">
        <v>150</v>
      </c>
      <c r="M20" s="70">
        <f t="shared" si="9"/>
        <v>150</v>
      </c>
      <c r="N20" s="77">
        <f t="shared" si="10"/>
        <v>300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3.5" thickBot="1">
      <c r="B21" s="79"/>
      <c r="C21" s="80"/>
      <c r="D21" s="80"/>
      <c r="E21" s="81"/>
      <c r="F21" s="82"/>
      <c r="G21" s="80"/>
      <c r="H21" s="80"/>
      <c r="I21" s="83"/>
      <c r="J21" s="82"/>
      <c r="K21" s="80"/>
      <c r="L21" s="80"/>
      <c r="M21" s="83"/>
      <c r="N21" s="84"/>
      <c r="O21" s="81"/>
      <c r="P21" s="85"/>
      <c r="Q21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1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73</v>
      </c>
      <c r="E4" s="46"/>
      <c r="F4" s="47" t="s">
        <v>18</v>
      </c>
      <c r="G4" s="48">
        <v>171</v>
      </c>
      <c r="H4" s="48" t="s">
        <v>19</v>
      </c>
      <c r="I4" s="49">
        <v>49</v>
      </c>
      <c r="J4" s="47" t="s">
        <v>18</v>
      </c>
      <c r="K4" s="48">
        <v>174</v>
      </c>
      <c r="L4" s="48" t="s">
        <v>19</v>
      </c>
      <c r="M4" s="49">
        <v>46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74</v>
      </c>
      <c r="J5" s="51" t="s">
        <v>20</v>
      </c>
      <c r="K5" s="54">
        <v>3.8</v>
      </c>
      <c r="L5" s="52" t="s">
        <v>21</v>
      </c>
      <c r="M5" s="55">
        <v>69</v>
      </c>
      <c r="N5" s="50"/>
      <c r="O5" s="50"/>
    </row>
    <row r="6" spans="2:17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26</v>
      </c>
      <c r="G6" s="146"/>
      <c r="H6" s="146"/>
      <c r="I6" s="149"/>
      <c r="J6" s="145" t="s">
        <v>27</v>
      </c>
      <c r="K6" s="146"/>
      <c r="L6" s="146"/>
      <c r="M6" s="147"/>
      <c r="N6" s="137" t="s">
        <v>28</v>
      </c>
      <c r="O6" s="139" t="s">
        <v>29</v>
      </c>
      <c r="P6" s="133" t="s">
        <v>30</v>
      </c>
      <c r="Q6" s="133" t="s">
        <v>30</v>
      </c>
    </row>
    <row r="7" spans="2:17" ht="34.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138"/>
      <c r="O7" s="140"/>
      <c r="P7" s="134"/>
      <c r="Q7" s="134"/>
    </row>
    <row r="8" spans="2:17" ht="12.75">
      <c r="B8" s="61">
        <v>4003</v>
      </c>
      <c r="C8" s="62" t="s">
        <v>46</v>
      </c>
      <c r="D8" s="62" t="s">
        <v>40</v>
      </c>
      <c r="E8" s="63" t="s">
        <v>78</v>
      </c>
      <c r="F8" s="64">
        <v>0</v>
      </c>
      <c r="G8" s="65">
        <v>43.66</v>
      </c>
      <c r="H8" s="66">
        <f aca="true" t="shared" si="0" ref="H8:H18">IF(OR(G8="снят",G8="н/я",G8&gt;I$5),120,IF(G8&gt;I$4,G8-I$4,0))</f>
        <v>0</v>
      </c>
      <c r="I8" s="67">
        <f aca="true" t="shared" si="1" ref="I8:I20">IF(H8=100,100,F8+H8)</f>
        <v>0</v>
      </c>
      <c r="J8" s="68">
        <v>0</v>
      </c>
      <c r="K8" s="65">
        <v>42.52</v>
      </c>
      <c r="L8" s="69">
        <f aca="true" t="shared" si="2" ref="L8:L18">IF(OR(K8="снят",K8="н/я",K8&gt;M$5),100,IF(K8&gt;M$4,K8-M$4,0))</f>
        <v>0</v>
      </c>
      <c r="M8" s="70">
        <f aca="true" t="shared" si="3" ref="M8:M20">IF(L8=100,100,J8+L8)</f>
        <v>0</v>
      </c>
      <c r="N8" s="71">
        <f aca="true" t="shared" si="4" ref="N8:N20">I8+M8</f>
        <v>0</v>
      </c>
      <c r="O8" s="72">
        <f aca="true" t="shared" si="5" ref="O8:O20">IF(OR(G8="снят",G8="н/я",G8&gt;I$5,K8="снят",K8="н/я",K8&gt;M$5,AND(G8=0,K8=0)),"—",G8+K8)</f>
        <v>86.18</v>
      </c>
      <c r="P8" s="73">
        <v>1</v>
      </c>
      <c r="Q8" s="73">
        <f>IF(O8="—","—",1)</f>
        <v>1</v>
      </c>
    </row>
    <row r="9" spans="2:17" ht="12.75">
      <c r="B9" s="61">
        <v>4010</v>
      </c>
      <c r="C9" s="62" t="s">
        <v>98</v>
      </c>
      <c r="D9" s="62" t="s">
        <v>39</v>
      </c>
      <c r="E9" s="63" t="s">
        <v>99</v>
      </c>
      <c r="F9" s="74">
        <v>5</v>
      </c>
      <c r="G9" s="75">
        <v>40.63</v>
      </c>
      <c r="H9" s="69">
        <f t="shared" si="0"/>
        <v>0</v>
      </c>
      <c r="I9" s="70">
        <f t="shared" si="1"/>
        <v>5</v>
      </c>
      <c r="J9" s="76">
        <v>0</v>
      </c>
      <c r="K9" s="75">
        <v>37.98</v>
      </c>
      <c r="L9" s="69">
        <f t="shared" si="2"/>
        <v>0</v>
      </c>
      <c r="M9" s="70">
        <f t="shared" si="3"/>
        <v>0</v>
      </c>
      <c r="N9" s="77">
        <f t="shared" si="4"/>
        <v>5</v>
      </c>
      <c r="O9" s="72">
        <f t="shared" si="5"/>
        <v>78.61</v>
      </c>
      <c r="P9" s="78">
        <f aca="true" t="shared" si="6" ref="P9:P20">P8+1</f>
        <v>2</v>
      </c>
      <c r="Q9" s="78">
        <f aca="true" t="shared" si="7" ref="Q9:Q20">IF(O9="—","—",Q8+1)</f>
        <v>2</v>
      </c>
    </row>
    <row r="10" spans="2:17" ht="12.75">
      <c r="B10" s="61">
        <v>4002</v>
      </c>
      <c r="C10" s="62" t="s">
        <v>44</v>
      </c>
      <c r="D10" s="62" t="s">
        <v>39</v>
      </c>
      <c r="E10" s="63" t="s">
        <v>83</v>
      </c>
      <c r="F10" s="74">
        <v>0</v>
      </c>
      <c r="G10" s="75">
        <v>53.26</v>
      </c>
      <c r="H10" s="69">
        <f t="shared" si="0"/>
        <v>4.259999999999998</v>
      </c>
      <c r="I10" s="70">
        <f t="shared" si="1"/>
        <v>4.259999999999998</v>
      </c>
      <c r="J10" s="76">
        <v>0</v>
      </c>
      <c r="K10" s="75">
        <v>48.78</v>
      </c>
      <c r="L10" s="69">
        <f t="shared" si="2"/>
        <v>2.780000000000001</v>
      </c>
      <c r="M10" s="70">
        <f t="shared" si="3"/>
        <v>2.780000000000001</v>
      </c>
      <c r="N10" s="77">
        <f t="shared" si="4"/>
        <v>7.039999999999999</v>
      </c>
      <c r="O10" s="72">
        <f t="shared" si="5"/>
        <v>102.03999999999999</v>
      </c>
      <c r="P10" s="78">
        <f t="shared" si="6"/>
        <v>3</v>
      </c>
      <c r="Q10" s="78">
        <f t="shared" si="7"/>
        <v>3</v>
      </c>
    </row>
    <row r="11" spans="2:17" ht="12.75">
      <c r="B11" s="61">
        <v>4008</v>
      </c>
      <c r="C11" s="62" t="s">
        <v>50</v>
      </c>
      <c r="D11" s="62" t="s">
        <v>41</v>
      </c>
      <c r="E11" s="63" t="s">
        <v>80</v>
      </c>
      <c r="F11" s="74">
        <v>10</v>
      </c>
      <c r="G11" s="75">
        <v>46.81</v>
      </c>
      <c r="H11" s="69">
        <f t="shared" si="0"/>
        <v>0</v>
      </c>
      <c r="I11" s="70">
        <f t="shared" si="1"/>
        <v>10</v>
      </c>
      <c r="J11" s="76">
        <v>0</v>
      </c>
      <c r="K11" s="75">
        <v>42.7</v>
      </c>
      <c r="L11" s="69">
        <f t="shared" si="2"/>
        <v>0</v>
      </c>
      <c r="M11" s="70">
        <f t="shared" si="3"/>
        <v>0</v>
      </c>
      <c r="N11" s="77">
        <f t="shared" si="4"/>
        <v>10</v>
      </c>
      <c r="O11" s="72">
        <f t="shared" si="5"/>
        <v>89.51</v>
      </c>
      <c r="P11" s="78">
        <f t="shared" si="6"/>
        <v>4</v>
      </c>
      <c r="Q11" s="78">
        <f t="shared" si="7"/>
        <v>4</v>
      </c>
    </row>
    <row r="12" spans="2:17" ht="12.75">
      <c r="B12" s="61">
        <v>4012</v>
      </c>
      <c r="C12" s="62" t="s">
        <v>44</v>
      </c>
      <c r="D12" s="62" t="s">
        <v>39</v>
      </c>
      <c r="E12" s="63" t="s">
        <v>94</v>
      </c>
      <c r="F12" s="74">
        <v>0</v>
      </c>
      <c r="G12" s="75">
        <v>46.57</v>
      </c>
      <c r="H12" s="69">
        <f t="shared" si="0"/>
        <v>0</v>
      </c>
      <c r="I12" s="70">
        <f t="shared" si="1"/>
        <v>0</v>
      </c>
      <c r="J12" s="76">
        <v>0</v>
      </c>
      <c r="K12" s="75" t="s">
        <v>60</v>
      </c>
      <c r="L12" s="69">
        <f t="shared" si="2"/>
        <v>100</v>
      </c>
      <c r="M12" s="70">
        <f t="shared" si="3"/>
        <v>100</v>
      </c>
      <c r="N12" s="77">
        <f t="shared" si="4"/>
        <v>100</v>
      </c>
      <c r="O12" s="72" t="str">
        <f t="shared" si="5"/>
        <v>—</v>
      </c>
      <c r="P12" s="78">
        <f t="shared" si="6"/>
        <v>5</v>
      </c>
      <c r="Q12" s="78" t="str">
        <f t="shared" si="7"/>
        <v>—</v>
      </c>
    </row>
    <row r="13" spans="2:17" ht="12.75">
      <c r="B13" s="61">
        <v>4013</v>
      </c>
      <c r="C13" s="62" t="s">
        <v>90</v>
      </c>
      <c r="D13" s="62" t="s">
        <v>40</v>
      </c>
      <c r="E13" s="63" t="s">
        <v>91</v>
      </c>
      <c r="F13" s="74">
        <v>0</v>
      </c>
      <c r="G13" s="75" t="s">
        <v>60</v>
      </c>
      <c r="H13" s="69">
        <f t="shared" si="0"/>
        <v>120</v>
      </c>
      <c r="I13" s="70">
        <f t="shared" si="1"/>
        <v>120</v>
      </c>
      <c r="J13" s="76">
        <v>0</v>
      </c>
      <c r="K13" s="75">
        <v>43.84</v>
      </c>
      <c r="L13" s="69">
        <f t="shared" si="2"/>
        <v>0</v>
      </c>
      <c r="M13" s="70">
        <f t="shared" si="3"/>
        <v>0</v>
      </c>
      <c r="N13" s="77">
        <f t="shared" si="4"/>
        <v>120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4001</v>
      </c>
      <c r="C14" s="62" t="s">
        <v>90</v>
      </c>
      <c r="D14" s="62" t="s">
        <v>40</v>
      </c>
      <c r="E14" s="63" t="s">
        <v>121</v>
      </c>
      <c r="F14" s="74">
        <v>0</v>
      </c>
      <c r="G14" s="75">
        <v>48.21</v>
      </c>
      <c r="H14" s="69">
        <f t="shared" si="0"/>
        <v>0</v>
      </c>
      <c r="I14" s="70">
        <f t="shared" si="1"/>
        <v>0</v>
      </c>
      <c r="J14" s="76">
        <v>0</v>
      </c>
      <c r="K14" s="75" t="s">
        <v>60</v>
      </c>
      <c r="L14" s="69">
        <f t="shared" si="2"/>
        <v>100</v>
      </c>
      <c r="M14" s="70">
        <f t="shared" si="3"/>
        <v>100</v>
      </c>
      <c r="N14" s="77">
        <f t="shared" si="4"/>
        <v>100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4009</v>
      </c>
      <c r="C15" s="62" t="s">
        <v>56</v>
      </c>
      <c r="D15" s="62" t="s">
        <v>39</v>
      </c>
      <c r="E15" s="63" t="s">
        <v>122</v>
      </c>
      <c r="F15" s="74">
        <v>5</v>
      </c>
      <c r="G15" s="75">
        <v>48.93</v>
      </c>
      <c r="H15" s="69">
        <f t="shared" si="0"/>
        <v>0</v>
      </c>
      <c r="I15" s="70">
        <f t="shared" si="1"/>
        <v>5</v>
      </c>
      <c r="J15" s="76">
        <v>0</v>
      </c>
      <c r="K15" s="75" t="s">
        <v>60</v>
      </c>
      <c r="L15" s="69">
        <f t="shared" si="2"/>
        <v>100</v>
      </c>
      <c r="M15" s="70">
        <f t="shared" si="3"/>
        <v>100</v>
      </c>
      <c r="N15" s="77">
        <f t="shared" si="4"/>
        <v>105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4004</v>
      </c>
      <c r="C16" s="62" t="s">
        <v>50</v>
      </c>
      <c r="D16" s="62" t="s">
        <v>41</v>
      </c>
      <c r="E16" s="63" t="s">
        <v>107</v>
      </c>
      <c r="F16" s="74">
        <v>0</v>
      </c>
      <c r="G16" s="75" t="s">
        <v>60</v>
      </c>
      <c r="H16" s="69">
        <f t="shared" si="0"/>
        <v>120</v>
      </c>
      <c r="I16" s="70">
        <f t="shared" si="1"/>
        <v>120</v>
      </c>
      <c r="J16" s="76">
        <v>0</v>
      </c>
      <c r="K16" s="75" t="s">
        <v>60</v>
      </c>
      <c r="L16" s="69">
        <f t="shared" si="2"/>
        <v>100</v>
      </c>
      <c r="M16" s="70">
        <f t="shared" si="3"/>
        <v>100</v>
      </c>
      <c r="N16" s="77">
        <f t="shared" si="4"/>
        <v>220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4005</v>
      </c>
      <c r="C17" s="62" t="s">
        <v>123</v>
      </c>
      <c r="D17" s="62" t="s">
        <v>39</v>
      </c>
      <c r="E17" s="63" t="s">
        <v>124</v>
      </c>
      <c r="F17" s="74">
        <v>0</v>
      </c>
      <c r="G17" s="75" t="s">
        <v>60</v>
      </c>
      <c r="H17" s="69">
        <f t="shared" si="0"/>
        <v>120</v>
      </c>
      <c r="I17" s="70">
        <f t="shared" si="1"/>
        <v>120</v>
      </c>
      <c r="J17" s="76">
        <v>0</v>
      </c>
      <c r="K17" s="75" t="s">
        <v>60</v>
      </c>
      <c r="L17" s="69">
        <f t="shared" si="2"/>
        <v>100</v>
      </c>
      <c r="M17" s="70">
        <f t="shared" si="3"/>
        <v>100</v>
      </c>
      <c r="N17" s="77">
        <f t="shared" si="4"/>
        <v>220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4006</v>
      </c>
      <c r="C18" s="62" t="s">
        <v>125</v>
      </c>
      <c r="D18" s="62" t="s">
        <v>39</v>
      </c>
      <c r="E18" s="63" t="s">
        <v>126</v>
      </c>
      <c r="F18" s="74">
        <v>0</v>
      </c>
      <c r="G18" s="75" t="s">
        <v>60</v>
      </c>
      <c r="H18" s="69">
        <f t="shared" si="0"/>
        <v>120</v>
      </c>
      <c r="I18" s="70">
        <f t="shared" si="1"/>
        <v>120</v>
      </c>
      <c r="J18" s="76">
        <v>0</v>
      </c>
      <c r="K18" s="75" t="s">
        <v>60</v>
      </c>
      <c r="L18" s="69">
        <f t="shared" si="2"/>
        <v>100</v>
      </c>
      <c r="M18" s="70">
        <f t="shared" si="3"/>
        <v>100</v>
      </c>
      <c r="N18" s="77">
        <f t="shared" si="4"/>
        <v>220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4007</v>
      </c>
      <c r="C19" s="62" t="s">
        <v>127</v>
      </c>
      <c r="D19" s="62" t="s">
        <v>39</v>
      </c>
      <c r="E19" s="63" t="s">
        <v>128</v>
      </c>
      <c r="F19" s="74">
        <v>0</v>
      </c>
      <c r="G19" s="75" t="s">
        <v>71</v>
      </c>
      <c r="H19" s="69">
        <v>150</v>
      </c>
      <c r="I19" s="70">
        <f t="shared" si="1"/>
        <v>150</v>
      </c>
      <c r="J19" s="76">
        <v>0</v>
      </c>
      <c r="K19" s="75" t="s">
        <v>71</v>
      </c>
      <c r="L19" s="69">
        <v>150</v>
      </c>
      <c r="M19" s="70">
        <f t="shared" si="3"/>
        <v>150</v>
      </c>
      <c r="N19" s="77">
        <f t="shared" si="4"/>
        <v>300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4011</v>
      </c>
      <c r="C20" s="62" t="s">
        <v>129</v>
      </c>
      <c r="D20" s="62" t="s">
        <v>39</v>
      </c>
      <c r="E20" s="63" t="s">
        <v>130</v>
      </c>
      <c r="F20" s="74">
        <v>0</v>
      </c>
      <c r="G20" s="75" t="s">
        <v>71</v>
      </c>
      <c r="H20" s="69">
        <v>150</v>
      </c>
      <c r="I20" s="70">
        <f t="shared" si="1"/>
        <v>150</v>
      </c>
      <c r="J20" s="76">
        <v>0</v>
      </c>
      <c r="K20" s="75" t="s">
        <v>71</v>
      </c>
      <c r="L20" s="69">
        <v>150</v>
      </c>
      <c r="M20" s="70">
        <f t="shared" si="3"/>
        <v>150</v>
      </c>
      <c r="N20" s="77">
        <f t="shared" si="4"/>
        <v>300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3.5" thickBot="1">
      <c r="B21" s="79"/>
      <c r="C21" s="80"/>
      <c r="D21" s="80"/>
      <c r="E21" s="81"/>
      <c r="F21" s="82"/>
      <c r="G21" s="80"/>
      <c r="H21" s="80"/>
      <c r="I21" s="83"/>
      <c r="J21" s="82"/>
      <c r="K21" s="80"/>
      <c r="L21" s="80"/>
      <c r="M21" s="83"/>
      <c r="N21" s="84"/>
      <c r="O21" s="81"/>
      <c r="P21" s="85"/>
      <c r="Q21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1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74</v>
      </c>
      <c r="E4" s="46"/>
      <c r="F4" s="47" t="s">
        <v>18</v>
      </c>
      <c r="G4" s="48">
        <v>171</v>
      </c>
      <c r="H4" s="48" t="s">
        <v>19</v>
      </c>
      <c r="I4" s="49">
        <v>49</v>
      </c>
      <c r="J4" s="47" t="s">
        <v>18</v>
      </c>
      <c r="K4" s="48">
        <v>174</v>
      </c>
      <c r="L4" s="48" t="s">
        <v>19</v>
      </c>
      <c r="M4" s="49">
        <v>46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74</v>
      </c>
      <c r="J5" s="51" t="s">
        <v>20</v>
      </c>
      <c r="K5" s="54">
        <v>3.8</v>
      </c>
      <c r="L5" s="52" t="s">
        <v>21</v>
      </c>
      <c r="M5" s="55">
        <v>69</v>
      </c>
      <c r="N5" s="50"/>
      <c r="O5" s="50"/>
    </row>
    <row r="6" spans="2:17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26</v>
      </c>
      <c r="G6" s="146"/>
      <c r="H6" s="146"/>
      <c r="I6" s="149"/>
      <c r="J6" s="145" t="s">
        <v>27</v>
      </c>
      <c r="K6" s="146"/>
      <c r="L6" s="146"/>
      <c r="M6" s="147"/>
      <c r="N6" s="137" t="s">
        <v>28</v>
      </c>
      <c r="O6" s="139" t="s">
        <v>29</v>
      </c>
      <c r="P6" s="133" t="s">
        <v>30</v>
      </c>
      <c r="Q6" s="133" t="s">
        <v>30</v>
      </c>
    </row>
    <row r="7" spans="2:17" ht="34.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138"/>
      <c r="O7" s="140"/>
      <c r="P7" s="134"/>
      <c r="Q7" s="134"/>
    </row>
    <row r="8" spans="2:17" ht="12.75">
      <c r="B8" s="61">
        <v>3010</v>
      </c>
      <c r="C8" s="62" t="s">
        <v>46</v>
      </c>
      <c r="D8" s="62" t="s">
        <v>40</v>
      </c>
      <c r="E8" s="63" t="s">
        <v>92</v>
      </c>
      <c r="F8" s="64">
        <v>5</v>
      </c>
      <c r="G8" s="65">
        <v>48.09</v>
      </c>
      <c r="H8" s="66">
        <f aca="true" t="shared" si="0" ref="H8:H13">IF(OR(G8="снят",G8="н/я",G8&gt;I$5),120,IF(G8&gt;I$4,G8-I$4,0))</f>
        <v>0</v>
      </c>
      <c r="I8" s="67">
        <f aca="true" t="shared" si="1" ref="I8:I13">IF(H8=120,120,F8+H8)</f>
        <v>5</v>
      </c>
      <c r="J8" s="68">
        <v>0</v>
      </c>
      <c r="K8" s="65">
        <v>41.73</v>
      </c>
      <c r="L8" s="69">
        <f aca="true" t="shared" si="2" ref="L8:L13">IF(OR(K8="снят",K8="н/я",K8&gt;M$5),100,IF(K8&gt;M$4,K8-M$4,0))</f>
        <v>0</v>
      </c>
      <c r="M8" s="70">
        <f aca="true" t="shared" si="3" ref="M8:M13">IF(L8=100,100,J8+L8)</f>
        <v>0</v>
      </c>
      <c r="N8" s="71">
        <f aca="true" t="shared" si="4" ref="N8:N13">I8+M8</f>
        <v>5</v>
      </c>
      <c r="O8" s="72">
        <f aca="true" t="shared" si="5" ref="O8:O18">IF(OR(G8="снят",G8="н/я",G8&gt;I$5,K8="снят",K8="н/я",K8&gt;M$5,AND(G8=0,K8=0)),"—",G8+K8)</f>
        <v>89.82</v>
      </c>
      <c r="P8" s="73">
        <v>1</v>
      </c>
      <c r="Q8" s="73">
        <f>IF(O8="—","—",1)</f>
        <v>1</v>
      </c>
    </row>
    <row r="9" spans="2:17" ht="12.75">
      <c r="B9" s="61">
        <v>3004</v>
      </c>
      <c r="C9" s="62" t="s">
        <v>48</v>
      </c>
      <c r="D9" s="62" t="s">
        <v>39</v>
      </c>
      <c r="E9" s="63" t="s">
        <v>95</v>
      </c>
      <c r="F9" s="74">
        <v>5</v>
      </c>
      <c r="G9" s="75">
        <v>50.43</v>
      </c>
      <c r="H9" s="69">
        <f t="shared" si="0"/>
        <v>1.4299999999999997</v>
      </c>
      <c r="I9" s="70">
        <f t="shared" si="1"/>
        <v>6.43</v>
      </c>
      <c r="J9" s="76">
        <v>5</v>
      </c>
      <c r="K9" s="75">
        <v>53.72</v>
      </c>
      <c r="L9" s="69">
        <f t="shared" si="2"/>
        <v>7.719999999999999</v>
      </c>
      <c r="M9" s="70">
        <f t="shared" si="3"/>
        <v>12.719999999999999</v>
      </c>
      <c r="N9" s="77">
        <f t="shared" si="4"/>
        <v>19.15</v>
      </c>
      <c r="O9" s="72">
        <f t="shared" si="5"/>
        <v>104.15</v>
      </c>
      <c r="P9" s="78">
        <f aca="true" t="shared" si="6" ref="P9:P18">P8+1</f>
        <v>2</v>
      </c>
      <c r="Q9" s="78">
        <f aca="true" t="shared" si="7" ref="Q9:Q18">IF(O9="—","—",Q8+1)</f>
        <v>2</v>
      </c>
    </row>
    <row r="10" spans="2:17" ht="12.75">
      <c r="B10" s="61">
        <v>3011</v>
      </c>
      <c r="C10" s="62" t="s">
        <v>84</v>
      </c>
      <c r="D10" s="62" t="s">
        <v>39</v>
      </c>
      <c r="E10" s="63" t="s">
        <v>85</v>
      </c>
      <c r="F10" s="74">
        <v>5</v>
      </c>
      <c r="G10" s="75">
        <v>56.41</v>
      </c>
      <c r="H10" s="69">
        <f t="shared" si="0"/>
        <v>7.409999999999997</v>
      </c>
      <c r="I10" s="70">
        <f t="shared" si="1"/>
        <v>12.409999999999997</v>
      </c>
      <c r="J10" s="76">
        <v>5</v>
      </c>
      <c r="K10" s="75">
        <v>57.11</v>
      </c>
      <c r="L10" s="69">
        <f t="shared" si="2"/>
        <v>11.11</v>
      </c>
      <c r="M10" s="70">
        <f t="shared" si="3"/>
        <v>16.11</v>
      </c>
      <c r="N10" s="77">
        <f t="shared" si="4"/>
        <v>28.519999999999996</v>
      </c>
      <c r="O10" s="72">
        <f t="shared" si="5"/>
        <v>113.52</v>
      </c>
      <c r="P10" s="78">
        <f t="shared" si="6"/>
        <v>3</v>
      </c>
      <c r="Q10" s="78">
        <f t="shared" si="7"/>
        <v>3</v>
      </c>
    </row>
    <row r="11" spans="2:17" ht="12.75">
      <c r="B11" s="61">
        <v>3007</v>
      </c>
      <c r="C11" s="62" t="s">
        <v>86</v>
      </c>
      <c r="D11" s="62" t="s">
        <v>39</v>
      </c>
      <c r="E11" s="63" t="s">
        <v>87</v>
      </c>
      <c r="F11" s="74">
        <v>5</v>
      </c>
      <c r="G11" s="75">
        <v>57.12</v>
      </c>
      <c r="H11" s="69">
        <f t="shared" si="0"/>
        <v>8.119999999999997</v>
      </c>
      <c r="I11" s="70">
        <f t="shared" si="1"/>
        <v>13.119999999999997</v>
      </c>
      <c r="J11" s="76">
        <v>5</v>
      </c>
      <c r="K11" s="75">
        <v>65.02</v>
      </c>
      <c r="L11" s="69">
        <f t="shared" si="2"/>
        <v>19.019999999999996</v>
      </c>
      <c r="M11" s="70">
        <f t="shared" si="3"/>
        <v>24.019999999999996</v>
      </c>
      <c r="N11" s="77">
        <f t="shared" si="4"/>
        <v>37.13999999999999</v>
      </c>
      <c r="O11" s="72">
        <f t="shared" si="5"/>
        <v>122.13999999999999</v>
      </c>
      <c r="P11" s="78">
        <f t="shared" si="6"/>
        <v>4</v>
      </c>
      <c r="Q11" s="78">
        <f t="shared" si="7"/>
        <v>4</v>
      </c>
    </row>
    <row r="12" spans="2:17" ht="12.75">
      <c r="B12" s="61">
        <v>3005</v>
      </c>
      <c r="C12" s="62" t="s">
        <v>63</v>
      </c>
      <c r="D12" s="62" t="s">
        <v>42</v>
      </c>
      <c r="E12" s="63" t="s">
        <v>103</v>
      </c>
      <c r="F12" s="74">
        <v>0</v>
      </c>
      <c r="G12" s="75" t="s">
        <v>60</v>
      </c>
      <c r="H12" s="69">
        <f t="shared" si="0"/>
        <v>120</v>
      </c>
      <c r="I12" s="70">
        <f t="shared" si="1"/>
        <v>120</v>
      </c>
      <c r="J12" s="76">
        <v>10</v>
      </c>
      <c r="K12" s="75">
        <v>47.07</v>
      </c>
      <c r="L12" s="69">
        <f t="shared" si="2"/>
        <v>1.0700000000000003</v>
      </c>
      <c r="M12" s="70">
        <f t="shared" si="3"/>
        <v>11.07</v>
      </c>
      <c r="N12" s="77">
        <f t="shared" si="4"/>
        <v>131.07</v>
      </c>
      <c r="O12" s="72" t="str">
        <f t="shared" si="5"/>
        <v>—</v>
      </c>
      <c r="P12" s="78">
        <f t="shared" si="6"/>
        <v>5</v>
      </c>
      <c r="Q12" s="78" t="str">
        <f t="shared" si="7"/>
        <v>—</v>
      </c>
    </row>
    <row r="13" spans="2:17" ht="12.75">
      <c r="B13" s="61">
        <v>3001</v>
      </c>
      <c r="C13" s="62" t="s">
        <v>84</v>
      </c>
      <c r="D13" s="62" t="s">
        <v>39</v>
      </c>
      <c r="E13" s="63" t="s">
        <v>132</v>
      </c>
      <c r="F13" s="74">
        <v>0</v>
      </c>
      <c r="G13" s="75" t="s">
        <v>60</v>
      </c>
      <c r="H13" s="69">
        <f t="shared" si="0"/>
        <v>120</v>
      </c>
      <c r="I13" s="70">
        <f t="shared" si="1"/>
        <v>120</v>
      </c>
      <c r="J13" s="76">
        <v>0</v>
      </c>
      <c r="K13" s="75" t="s">
        <v>60</v>
      </c>
      <c r="L13" s="69">
        <f t="shared" si="2"/>
        <v>100</v>
      </c>
      <c r="M13" s="70">
        <f t="shared" si="3"/>
        <v>100</v>
      </c>
      <c r="N13" s="77">
        <f t="shared" si="4"/>
        <v>220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3002</v>
      </c>
      <c r="C14" s="62" t="s">
        <v>133</v>
      </c>
      <c r="D14" s="62" t="s">
        <v>131</v>
      </c>
      <c r="E14" s="63" t="s">
        <v>134</v>
      </c>
      <c r="F14" s="74">
        <v>0</v>
      </c>
      <c r="G14" s="75" t="s">
        <v>60</v>
      </c>
      <c r="H14" s="69">
        <f>IF(OR(G14="снят",G14="н/я",G14&gt;I$5),120,IF(G14&gt;I$4,G14-I$4,0))</f>
        <v>120</v>
      </c>
      <c r="I14" s="70">
        <f>IF(H14=120,120,F14+H14)</f>
        <v>120</v>
      </c>
      <c r="J14" s="76">
        <v>0</v>
      </c>
      <c r="K14" s="75" t="s">
        <v>60</v>
      </c>
      <c r="L14" s="69">
        <f>IF(OR(K14="снят",K14="н/я",K14&gt;M$5),100,IF(K14&gt;M$4,K14-M$4,0))</f>
        <v>100</v>
      </c>
      <c r="M14" s="70">
        <f>IF(L14=100,100,J14+L14)</f>
        <v>100</v>
      </c>
      <c r="N14" s="77">
        <f>I14+M14</f>
        <v>220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3006</v>
      </c>
      <c r="C15" s="62" t="s">
        <v>61</v>
      </c>
      <c r="D15" s="62" t="s">
        <v>39</v>
      </c>
      <c r="E15" s="63" t="s">
        <v>113</v>
      </c>
      <c r="F15" s="74">
        <v>0</v>
      </c>
      <c r="G15" s="75" t="s">
        <v>60</v>
      </c>
      <c r="H15" s="69">
        <f>IF(OR(G15="снят",G15="н/я",G15&gt;I$5),120,IF(G15&gt;I$4,G15-I$4,0))</f>
        <v>120</v>
      </c>
      <c r="I15" s="70">
        <f>IF(H15=120,120,F15+H15)</f>
        <v>120</v>
      </c>
      <c r="J15" s="76">
        <v>0</v>
      </c>
      <c r="K15" s="75" t="s">
        <v>60</v>
      </c>
      <c r="L15" s="69">
        <f>IF(OR(K15="снят",K15="н/я",K15&gt;M$5),100,IF(K15&gt;M$4,K15-M$4,0))</f>
        <v>100</v>
      </c>
      <c r="M15" s="70">
        <f>IF(L15=100,100,J15+L15)</f>
        <v>100</v>
      </c>
      <c r="N15" s="77">
        <f>I15+M15</f>
        <v>220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3008</v>
      </c>
      <c r="C16" s="62" t="s">
        <v>135</v>
      </c>
      <c r="D16" s="62" t="s">
        <v>39</v>
      </c>
      <c r="E16" s="63" t="s">
        <v>136</v>
      </c>
      <c r="F16" s="74">
        <v>0</v>
      </c>
      <c r="G16" s="75" t="s">
        <v>60</v>
      </c>
      <c r="H16" s="69">
        <f>IF(OR(G16="снят",G16="н/я",G16&gt;I$5),120,IF(G16&gt;I$4,G16-I$4,0))</f>
        <v>120</v>
      </c>
      <c r="I16" s="70">
        <f>IF(H16=120,120,F16+H16)</f>
        <v>120</v>
      </c>
      <c r="J16" s="76">
        <v>0</v>
      </c>
      <c r="K16" s="75" t="s">
        <v>60</v>
      </c>
      <c r="L16" s="69">
        <f>IF(OR(K16="снят",K16="н/я",K16&gt;M$5),100,IF(K16&gt;M$4,K16-M$4,0))</f>
        <v>100</v>
      </c>
      <c r="M16" s="70">
        <f>IF(L16=100,100,J16+L16)</f>
        <v>100</v>
      </c>
      <c r="N16" s="77">
        <f>I16+M16</f>
        <v>220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3009</v>
      </c>
      <c r="C17" s="62" t="s">
        <v>137</v>
      </c>
      <c r="D17" s="62" t="s">
        <v>39</v>
      </c>
      <c r="E17" s="63" t="s">
        <v>138</v>
      </c>
      <c r="F17" s="74">
        <v>0</v>
      </c>
      <c r="G17" s="75" t="s">
        <v>60</v>
      </c>
      <c r="H17" s="69">
        <f>IF(OR(G17="снят",G17="н/я",G17&gt;I$5),120,IF(G17&gt;I$4,G17-I$4,0))</f>
        <v>120</v>
      </c>
      <c r="I17" s="70">
        <f>IF(H17=120,120,F17+H17)</f>
        <v>120</v>
      </c>
      <c r="J17" s="76">
        <v>0</v>
      </c>
      <c r="K17" s="75" t="s">
        <v>60</v>
      </c>
      <c r="L17" s="69">
        <f>IF(OR(K17="снят",K17="н/я",K17&gt;M$5),100,IF(K17&gt;M$4,K17-M$4,0))</f>
        <v>100</v>
      </c>
      <c r="M17" s="70">
        <f>IF(L17=100,100,J17+L17)</f>
        <v>100</v>
      </c>
      <c r="N17" s="77">
        <f>I17+M17</f>
        <v>220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3003</v>
      </c>
      <c r="C18" s="62" t="s">
        <v>111</v>
      </c>
      <c r="D18" s="62" t="s">
        <v>39</v>
      </c>
      <c r="E18" s="63" t="s">
        <v>112</v>
      </c>
      <c r="F18" s="74">
        <v>0</v>
      </c>
      <c r="G18" s="75" t="s">
        <v>71</v>
      </c>
      <c r="H18" s="69">
        <v>150</v>
      </c>
      <c r="I18" s="70">
        <f>IF(H18=120,120,F18+H18)</f>
        <v>150</v>
      </c>
      <c r="J18" s="76">
        <v>0</v>
      </c>
      <c r="K18" s="75" t="s">
        <v>71</v>
      </c>
      <c r="L18" s="69">
        <v>150</v>
      </c>
      <c r="M18" s="70">
        <f>IF(L18=100,100,J18+L18)</f>
        <v>150</v>
      </c>
      <c r="N18" s="77">
        <f>I18+M18</f>
        <v>300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3.5" thickBot="1">
      <c r="B19" s="79"/>
      <c r="C19" s="80"/>
      <c r="D19" s="80"/>
      <c r="E19" s="81"/>
      <c r="F19" s="82"/>
      <c r="G19" s="80"/>
      <c r="H19" s="80"/>
      <c r="I19" s="83"/>
      <c r="J19" s="82"/>
      <c r="K19" s="80"/>
      <c r="L19" s="80"/>
      <c r="M19" s="83"/>
      <c r="N19" s="84"/>
      <c r="O19" s="81"/>
      <c r="P19" s="85"/>
      <c r="Q19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9</v>
      </c>
      <c r="E3" s="44"/>
    </row>
    <row r="4" spans="2:9" s="37" customFormat="1" ht="12.75">
      <c r="B4" s="45" t="s">
        <v>43</v>
      </c>
      <c r="E4" s="46"/>
      <c r="F4" s="47" t="s">
        <v>18</v>
      </c>
      <c r="G4" s="48">
        <v>186</v>
      </c>
      <c r="H4" s="48" t="s">
        <v>19</v>
      </c>
      <c r="I4" s="49">
        <v>49</v>
      </c>
    </row>
    <row r="5" spans="5:9" s="37" customFormat="1" ht="13.5" thickBot="1">
      <c r="E5" s="44"/>
      <c r="F5" s="51" t="s">
        <v>20</v>
      </c>
      <c r="G5" s="52">
        <v>3.8</v>
      </c>
      <c r="H5" s="52" t="s">
        <v>21</v>
      </c>
      <c r="I5" s="53">
        <v>74</v>
      </c>
    </row>
    <row r="6" spans="2:11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35</v>
      </c>
      <c r="G6" s="146"/>
      <c r="H6" s="146"/>
      <c r="I6" s="149"/>
      <c r="J6" s="133" t="s">
        <v>30</v>
      </c>
      <c r="K6" s="133" t="s">
        <v>30</v>
      </c>
    </row>
    <row r="7" spans="2:11" ht="23.2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134"/>
      <c r="K7" s="134"/>
    </row>
    <row r="8" spans="2:11" ht="12.75">
      <c r="B8" s="61">
        <v>6513</v>
      </c>
      <c r="C8" s="62" t="s">
        <v>44</v>
      </c>
      <c r="D8" s="62" t="s">
        <v>39</v>
      </c>
      <c r="E8" s="63" t="s">
        <v>45</v>
      </c>
      <c r="F8" s="64">
        <v>5</v>
      </c>
      <c r="G8" s="65">
        <v>45.51</v>
      </c>
      <c r="H8" s="66">
        <f aca="true" t="shared" si="0" ref="H8:H13">IF(OR(G8="снят",G8="н/я",G8&gt;I$5),120,IF(G8&gt;I$4,G8-I$4,0))</f>
        <v>0</v>
      </c>
      <c r="I8" s="67">
        <f aca="true" t="shared" si="1" ref="I8:I13">IF(H8=120,120,F8+H8)</f>
        <v>5</v>
      </c>
      <c r="J8" s="73">
        <v>1</v>
      </c>
      <c r="K8" s="73">
        <f>IF(OR(G8="снят",G8="н/я",G8&gt;I$5,G8=0),"—",1)</f>
        <v>1</v>
      </c>
    </row>
    <row r="9" spans="2:11" ht="12.75">
      <c r="B9" s="61">
        <v>6512</v>
      </c>
      <c r="C9" s="62" t="s">
        <v>52</v>
      </c>
      <c r="D9" s="62" t="s">
        <v>41</v>
      </c>
      <c r="E9" s="63" t="s">
        <v>53</v>
      </c>
      <c r="F9" s="74">
        <v>5</v>
      </c>
      <c r="G9" s="75">
        <v>50.88</v>
      </c>
      <c r="H9" s="69">
        <f t="shared" si="0"/>
        <v>1.8800000000000026</v>
      </c>
      <c r="I9" s="70">
        <f t="shared" si="1"/>
        <v>6.880000000000003</v>
      </c>
      <c r="J9" s="78">
        <f>J8+1</f>
        <v>2</v>
      </c>
      <c r="K9" s="78">
        <f>IF(OR(G9="снят",G9="н/я",G9&gt;I$5,G9=0),"—",K8+1)</f>
        <v>2</v>
      </c>
    </row>
    <row r="10" spans="2:11" ht="12.75">
      <c r="B10" s="61">
        <v>6506</v>
      </c>
      <c r="C10" s="62" t="s">
        <v>48</v>
      </c>
      <c r="D10" s="62" t="s">
        <v>39</v>
      </c>
      <c r="E10" s="63" t="s">
        <v>49</v>
      </c>
      <c r="F10" s="74">
        <v>5</v>
      </c>
      <c r="G10" s="75">
        <v>55.13</v>
      </c>
      <c r="H10" s="69">
        <f t="shared" si="0"/>
        <v>6.130000000000003</v>
      </c>
      <c r="I10" s="70">
        <f t="shared" si="1"/>
        <v>11.130000000000003</v>
      </c>
      <c r="J10" s="78">
        <f>J9+1</f>
        <v>3</v>
      </c>
      <c r="K10" s="78">
        <f>IF(OR(G10="снят",G10="н/я",G10&gt;I$5,G10=0),"—",K9+1)</f>
        <v>3</v>
      </c>
    </row>
    <row r="11" spans="2:11" ht="12.75">
      <c r="B11" s="61">
        <v>6501</v>
      </c>
      <c r="C11" s="62" t="s">
        <v>54</v>
      </c>
      <c r="D11" s="62" t="s">
        <v>41</v>
      </c>
      <c r="E11" s="63" t="s">
        <v>55</v>
      </c>
      <c r="F11" s="74">
        <v>0</v>
      </c>
      <c r="G11" s="75" t="s">
        <v>60</v>
      </c>
      <c r="H11" s="69">
        <f t="shared" si="0"/>
        <v>120</v>
      </c>
      <c r="I11" s="70">
        <f t="shared" si="1"/>
        <v>120</v>
      </c>
      <c r="J11" s="78">
        <f>J10+1</f>
        <v>4</v>
      </c>
      <c r="K11" s="78" t="str">
        <f>IF(OR(G11="снят",G11="н/я",G11&gt;I$5,G11=0),"—",K10+1)</f>
        <v>—</v>
      </c>
    </row>
    <row r="12" spans="2:11" ht="12.75">
      <c r="B12" s="61">
        <v>6503</v>
      </c>
      <c r="C12" s="62" t="s">
        <v>50</v>
      </c>
      <c r="D12" s="62" t="s">
        <v>41</v>
      </c>
      <c r="E12" s="63" t="s">
        <v>51</v>
      </c>
      <c r="F12" s="74">
        <v>0</v>
      </c>
      <c r="G12" s="75" t="s">
        <v>60</v>
      </c>
      <c r="H12" s="69">
        <f t="shared" si="0"/>
        <v>120</v>
      </c>
      <c r="I12" s="70">
        <f t="shared" si="1"/>
        <v>120</v>
      </c>
      <c r="J12" s="78">
        <f>J11+1</f>
        <v>5</v>
      </c>
      <c r="K12" s="78" t="str">
        <f>IF(OR(G12="снят",G12="н/я",G12&gt;I$5,G12=0),"—",K11+1)</f>
        <v>—</v>
      </c>
    </row>
    <row r="13" spans="2:11" ht="12.75">
      <c r="B13" s="61">
        <v>6505</v>
      </c>
      <c r="C13" s="62" t="s">
        <v>46</v>
      </c>
      <c r="D13" s="62" t="s">
        <v>40</v>
      </c>
      <c r="E13" s="63" t="s">
        <v>47</v>
      </c>
      <c r="F13" s="74">
        <v>0</v>
      </c>
      <c r="G13" s="75" t="s">
        <v>60</v>
      </c>
      <c r="H13" s="69">
        <f t="shared" si="0"/>
        <v>120</v>
      </c>
      <c r="I13" s="70">
        <f t="shared" si="1"/>
        <v>120</v>
      </c>
      <c r="J13" s="78">
        <f>J12+1</f>
        <v>6</v>
      </c>
      <c r="K13" s="78" t="str">
        <f>IF(OR(G13="снят",G13="н/я",G13&gt;I$5,G13=0),"—",K12+1)</f>
        <v>—</v>
      </c>
    </row>
    <row r="14" spans="2:11" ht="13.5" thickBot="1">
      <c r="B14" s="79"/>
      <c r="C14" s="80"/>
      <c r="D14" s="80"/>
      <c r="E14" s="81"/>
      <c r="F14" s="82"/>
      <c r="G14" s="80"/>
      <c r="H14" s="80"/>
      <c r="I14" s="83"/>
      <c r="J14" s="85"/>
      <c r="K14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72</v>
      </c>
      <c r="E4" s="46"/>
      <c r="F4" s="47" t="s">
        <v>18</v>
      </c>
      <c r="G4" s="48">
        <v>186</v>
      </c>
      <c r="H4" s="48" t="s">
        <v>19</v>
      </c>
      <c r="I4" s="49">
        <v>49</v>
      </c>
    </row>
    <row r="5" spans="5:9" s="37" customFormat="1" ht="13.5" thickBot="1">
      <c r="E5" s="44"/>
      <c r="F5" s="51" t="s">
        <v>20</v>
      </c>
      <c r="G5" s="52">
        <v>3.8</v>
      </c>
      <c r="H5" s="52" t="s">
        <v>21</v>
      </c>
      <c r="I5" s="53">
        <v>74</v>
      </c>
    </row>
    <row r="6" spans="2:11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35</v>
      </c>
      <c r="G6" s="146"/>
      <c r="H6" s="146"/>
      <c r="I6" s="149"/>
      <c r="J6" s="133" t="s">
        <v>30</v>
      </c>
      <c r="K6" s="133" t="s">
        <v>30</v>
      </c>
    </row>
    <row r="7" spans="2:11" ht="23.2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134"/>
      <c r="K7" s="134"/>
    </row>
    <row r="8" spans="2:11" ht="12.75">
      <c r="B8" s="61">
        <v>5501</v>
      </c>
      <c r="C8" s="62" t="s">
        <v>46</v>
      </c>
      <c r="D8" s="62" t="s">
        <v>40</v>
      </c>
      <c r="E8" s="63" t="s">
        <v>77</v>
      </c>
      <c r="F8" s="64">
        <v>0</v>
      </c>
      <c r="G8" s="65">
        <v>50.31</v>
      </c>
      <c r="H8" s="66">
        <f aca="true" t="shared" si="0" ref="H8:H14">IF(OR(G8="снят",G8="н/я",G8&gt;I$5),120,IF(G8&gt;I$4,G8-I$4,0))</f>
        <v>1.3100000000000023</v>
      </c>
      <c r="I8" s="67">
        <f aca="true" t="shared" si="1" ref="I8:I14">IF(H8=120,120,F8+H8)</f>
        <v>1.3100000000000023</v>
      </c>
      <c r="J8" s="73">
        <v>1</v>
      </c>
      <c r="K8" s="73">
        <f>IF(OR(G8="снят",G8="н/я",G8&gt;I$5,G8=0),"—",1)</f>
        <v>1</v>
      </c>
    </row>
    <row r="9" spans="2:11" ht="12.75">
      <c r="B9" s="61">
        <v>5503</v>
      </c>
      <c r="C9" s="62" t="s">
        <v>98</v>
      </c>
      <c r="D9" s="62" t="s">
        <v>39</v>
      </c>
      <c r="E9" s="63" t="s">
        <v>100</v>
      </c>
      <c r="F9" s="74">
        <v>10</v>
      </c>
      <c r="G9" s="75">
        <v>46.35</v>
      </c>
      <c r="H9" s="69">
        <f t="shared" si="0"/>
        <v>0</v>
      </c>
      <c r="I9" s="70">
        <f t="shared" si="1"/>
        <v>10</v>
      </c>
      <c r="J9" s="78">
        <f aca="true" t="shared" si="2" ref="J9:J14">J8+1</f>
        <v>2</v>
      </c>
      <c r="K9" s="78">
        <f aca="true" t="shared" si="3" ref="K9:K14">IF(OR(G9="снят",G9="н/я",G9&gt;I$5,G9=0),"—",K8+1)</f>
        <v>2</v>
      </c>
    </row>
    <row r="10" spans="2:11" ht="12.75">
      <c r="B10" s="61">
        <v>5505</v>
      </c>
      <c r="C10" s="62" t="s">
        <v>50</v>
      </c>
      <c r="D10" s="62" t="s">
        <v>41</v>
      </c>
      <c r="E10" s="63" t="s">
        <v>81</v>
      </c>
      <c r="F10" s="74">
        <v>10</v>
      </c>
      <c r="G10" s="75">
        <v>49.15</v>
      </c>
      <c r="H10" s="69">
        <f t="shared" si="0"/>
        <v>0.14999999999999858</v>
      </c>
      <c r="I10" s="70">
        <f t="shared" si="1"/>
        <v>10.149999999999999</v>
      </c>
      <c r="J10" s="78">
        <f t="shared" si="2"/>
        <v>3</v>
      </c>
      <c r="K10" s="78">
        <f t="shared" si="3"/>
        <v>3</v>
      </c>
    </row>
    <row r="11" spans="2:11" ht="12.75">
      <c r="B11" s="61">
        <v>5513</v>
      </c>
      <c r="C11" s="62" t="s">
        <v>86</v>
      </c>
      <c r="D11" s="62" t="s">
        <v>39</v>
      </c>
      <c r="E11" s="63" t="s">
        <v>114</v>
      </c>
      <c r="F11" s="74">
        <v>10</v>
      </c>
      <c r="G11" s="75">
        <v>54.28</v>
      </c>
      <c r="H11" s="69">
        <f t="shared" si="0"/>
        <v>5.280000000000001</v>
      </c>
      <c r="I11" s="70">
        <f t="shared" si="1"/>
        <v>15.280000000000001</v>
      </c>
      <c r="J11" s="78">
        <f t="shared" si="2"/>
        <v>4</v>
      </c>
      <c r="K11" s="78">
        <f t="shared" si="3"/>
        <v>4</v>
      </c>
    </row>
    <row r="12" spans="2:11" ht="12.75">
      <c r="B12" s="61">
        <v>5509</v>
      </c>
      <c r="C12" s="62" t="s">
        <v>104</v>
      </c>
      <c r="D12" s="62" t="s">
        <v>42</v>
      </c>
      <c r="E12" s="63" t="s">
        <v>105</v>
      </c>
      <c r="F12" s="74">
        <v>0</v>
      </c>
      <c r="G12" s="75" t="s">
        <v>60</v>
      </c>
      <c r="H12" s="69">
        <f t="shared" si="0"/>
        <v>120</v>
      </c>
      <c r="I12" s="70">
        <f t="shared" si="1"/>
        <v>120</v>
      </c>
      <c r="J12" s="78">
        <f t="shared" si="2"/>
        <v>5</v>
      </c>
      <c r="K12" s="78" t="str">
        <f t="shared" si="3"/>
        <v>—</v>
      </c>
    </row>
    <row r="13" spans="2:11" ht="12.75">
      <c r="B13" s="61">
        <v>5511</v>
      </c>
      <c r="C13" s="62" t="s">
        <v>54</v>
      </c>
      <c r="D13" s="62" t="s">
        <v>41</v>
      </c>
      <c r="E13" s="63" t="s">
        <v>109</v>
      </c>
      <c r="F13" s="74">
        <v>0</v>
      </c>
      <c r="G13" s="75" t="s">
        <v>60</v>
      </c>
      <c r="H13" s="69">
        <f t="shared" si="0"/>
        <v>120</v>
      </c>
      <c r="I13" s="70">
        <f t="shared" si="1"/>
        <v>120</v>
      </c>
      <c r="J13" s="78">
        <f t="shared" si="2"/>
        <v>6</v>
      </c>
      <c r="K13" s="78" t="str">
        <f t="shared" si="3"/>
        <v>—</v>
      </c>
    </row>
    <row r="14" spans="2:11" ht="12.75">
      <c r="B14" s="61">
        <v>5512</v>
      </c>
      <c r="C14" s="62" t="s">
        <v>46</v>
      </c>
      <c r="D14" s="62" t="s">
        <v>40</v>
      </c>
      <c r="E14" s="63" t="s">
        <v>89</v>
      </c>
      <c r="F14" s="74">
        <v>0</v>
      </c>
      <c r="G14" s="75" t="s">
        <v>60</v>
      </c>
      <c r="H14" s="69">
        <f t="shared" si="0"/>
        <v>120</v>
      </c>
      <c r="I14" s="70">
        <f t="shared" si="1"/>
        <v>120</v>
      </c>
      <c r="J14" s="78">
        <f t="shared" si="2"/>
        <v>7</v>
      </c>
      <c r="K14" s="78" t="str">
        <f t="shared" si="3"/>
        <v>—</v>
      </c>
    </row>
    <row r="15" spans="2:11" ht="13.5" thickBot="1">
      <c r="B15" s="79"/>
      <c r="C15" s="80"/>
      <c r="D15" s="80"/>
      <c r="E15" s="81"/>
      <c r="F15" s="82"/>
      <c r="G15" s="80"/>
      <c r="H15" s="80"/>
      <c r="I15" s="83"/>
      <c r="J15" s="85"/>
      <c r="K15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73</v>
      </c>
      <c r="E4" s="46"/>
      <c r="F4" s="47" t="s">
        <v>18</v>
      </c>
      <c r="G4" s="48">
        <v>186</v>
      </c>
      <c r="H4" s="48" t="s">
        <v>19</v>
      </c>
      <c r="I4" s="49">
        <v>49</v>
      </c>
    </row>
    <row r="5" spans="5:9" s="37" customFormat="1" ht="13.5" thickBot="1">
      <c r="E5" s="44"/>
      <c r="F5" s="51" t="s">
        <v>20</v>
      </c>
      <c r="G5" s="52">
        <v>3.8</v>
      </c>
      <c r="H5" s="52" t="s">
        <v>21</v>
      </c>
      <c r="I5" s="53">
        <v>74</v>
      </c>
    </row>
    <row r="6" spans="2:11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35</v>
      </c>
      <c r="G6" s="146"/>
      <c r="H6" s="146"/>
      <c r="I6" s="149"/>
      <c r="J6" s="133" t="s">
        <v>30</v>
      </c>
      <c r="K6" s="133" t="s">
        <v>30</v>
      </c>
    </row>
    <row r="7" spans="2:11" ht="23.2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134"/>
      <c r="K7" s="134"/>
    </row>
    <row r="8" spans="2:11" ht="12.75">
      <c r="B8" s="61">
        <v>4003</v>
      </c>
      <c r="C8" s="62" t="s">
        <v>46</v>
      </c>
      <c r="D8" s="62" t="s">
        <v>40</v>
      </c>
      <c r="E8" s="63" t="s">
        <v>78</v>
      </c>
      <c r="F8" s="64">
        <v>0</v>
      </c>
      <c r="G8" s="65">
        <v>46.08</v>
      </c>
      <c r="H8" s="66">
        <f>IF(OR(G8="снят",G8="н/я",G8&gt;I$5),120,IF(G8&gt;I$4,G8-I$4,0))</f>
        <v>0</v>
      </c>
      <c r="I8" s="67">
        <f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4010</v>
      </c>
      <c r="C9" s="62" t="s">
        <v>98</v>
      </c>
      <c r="D9" s="62" t="s">
        <v>39</v>
      </c>
      <c r="E9" s="63" t="s">
        <v>99</v>
      </c>
      <c r="F9" s="74">
        <v>5</v>
      </c>
      <c r="G9" s="75">
        <v>42.92</v>
      </c>
      <c r="H9" s="69">
        <f>IF(OR(G9="снят",G9="н/я",G9&gt;I$5),120,IF(G9&gt;I$4,G9-I$4,0))</f>
        <v>0</v>
      </c>
      <c r="I9" s="70">
        <f>IF(H9=120,120,F9+H9)</f>
        <v>5</v>
      </c>
      <c r="J9" s="78">
        <f>J8+1</f>
        <v>2</v>
      </c>
      <c r="K9" s="78">
        <f>IF(OR(G9="снят",G9="н/я",G9&gt;I$5,G9=0),"—",K8+1)</f>
        <v>2</v>
      </c>
    </row>
    <row r="10" spans="2:11" ht="12.75">
      <c r="B10" s="61">
        <v>4002</v>
      </c>
      <c r="C10" s="62" t="s">
        <v>44</v>
      </c>
      <c r="D10" s="62" t="s">
        <v>39</v>
      </c>
      <c r="E10" s="63" t="s">
        <v>83</v>
      </c>
      <c r="F10" s="74">
        <v>0</v>
      </c>
      <c r="G10" s="75">
        <v>56.84</v>
      </c>
      <c r="H10" s="69">
        <f>IF(OR(G10="снят",G10="н/я",G10&gt;I$5),120,IF(G10&gt;I$4,G10-I$4,0))</f>
        <v>7.840000000000003</v>
      </c>
      <c r="I10" s="70">
        <f>IF(H10=120,120,F10+H10)</f>
        <v>7.840000000000003</v>
      </c>
      <c r="J10" s="78">
        <f>J9+1</f>
        <v>3</v>
      </c>
      <c r="K10" s="78">
        <f>IF(OR(G10="снят",G10="н/я",G10&gt;I$5,G10=0),"—",K9+1)</f>
        <v>3</v>
      </c>
    </row>
    <row r="11" spans="2:11" ht="12.75">
      <c r="B11" s="61">
        <v>4008</v>
      </c>
      <c r="C11" s="62" t="s">
        <v>50</v>
      </c>
      <c r="D11" s="62" t="s">
        <v>41</v>
      </c>
      <c r="E11" s="63" t="s">
        <v>80</v>
      </c>
      <c r="F11" s="74">
        <v>0</v>
      </c>
      <c r="G11" s="75" t="s">
        <v>60</v>
      </c>
      <c r="H11" s="69">
        <f>IF(OR(G11="снят",G11="н/я",G11&gt;I$5),120,IF(G11&gt;I$4,G11-I$4,0))</f>
        <v>120</v>
      </c>
      <c r="I11" s="70">
        <f>IF(H11=120,120,F11+H11)</f>
        <v>120</v>
      </c>
      <c r="J11" s="78">
        <f>J10+1</f>
        <v>4</v>
      </c>
      <c r="K11" s="78" t="str">
        <f>IF(OR(G11="снят",G11="н/я",G11&gt;I$5,G11=0),"—",K10+1)</f>
        <v>—</v>
      </c>
    </row>
    <row r="12" spans="2:11" ht="13.5" thickBot="1">
      <c r="B12" s="79"/>
      <c r="C12" s="80"/>
      <c r="D12" s="80"/>
      <c r="E12" s="81"/>
      <c r="F12" s="82"/>
      <c r="G12" s="80"/>
      <c r="H12" s="80"/>
      <c r="I12" s="83"/>
      <c r="J12" s="85"/>
      <c r="K12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Пермского края"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74</v>
      </c>
      <c r="E4" s="46"/>
      <c r="F4" s="47" t="s">
        <v>18</v>
      </c>
      <c r="G4" s="48">
        <v>186</v>
      </c>
      <c r="H4" s="48" t="s">
        <v>19</v>
      </c>
      <c r="I4" s="49">
        <v>49</v>
      </c>
    </row>
    <row r="5" spans="5:9" s="37" customFormat="1" ht="13.5" thickBot="1">
      <c r="E5" s="44"/>
      <c r="F5" s="51" t="s">
        <v>20</v>
      </c>
      <c r="G5" s="52">
        <v>3.8</v>
      </c>
      <c r="H5" s="52" t="s">
        <v>21</v>
      </c>
      <c r="I5" s="53">
        <v>74</v>
      </c>
    </row>
    <row r="6" spans="2:11" ht="13.5" customHeight="1">
      <c r="B6" s="135" t="s">
        <v>22</v>
      </c>
      <c r="C6" s="141" t="s">
        <v>23</v>
      </c>
      <c r="D6" s="150" t="s">
        <v>24</v>
      </c>
      <c r="E6" s="143" t="s">
        <v>25</v>
      </c>
      <c r="F6" s="148" t="s">
        <v>35</v>
      </c>
      <c r="G6" s="146"/>
      <c r="H6" s="146"/>
      <c r="I6" s="149"/>
      <c r="J6" s="133" t="s">
        <v>30</v>
      </c>
      <c r="K6" s="133" t="s">
        <v>30</v>
      </c>
    </row>
    <row r="7" spans="2:11" ht="23.25" thickBot="1">
      <c r="B7" s="136"/>
      <c r="C7" s="142"/>
      <c r="D7" s="151"/>
      <c r="E7" s="144"/>
      <c r="F7" s="56" t="s">
        <v>31</v>
      </c>
      <c r="G7" s="57" t="s">
        <v>32</v>
      </c>
      <c r="H7" s="57" t="s">
        <v>33</v>
      </c>
      <c r="I7" s="58" t="s">
        <v>34</v>
      </c>
      <c r="J7" s="134"/>
      <c r="K7" s="134"/>
    </row>
    <row r="8" spans="2:11" ht="12.75">
      <c r="B8" s="61">
        <v>3011</v>
      </c>
      <c r="C8" s="62" t="s">
        <v>84</v>
      </c>
      <c r="D8" s="62" t="s">
        <v>39</v>
      </c>
      <c r="E8" s="63" t="s">
        <v>85</v>
      </c>
      <c r="F8" s="64">
        <v>0</v>
      </c>
      <c r="G8" s="65">
        <v>60.08</v>
      </c>
      <c r="H8" s="66">
        <f>IF(OR(G8="снят",G8="н/я",G8&gt;I$5),120,IF(G8&gt;I$4,G8-I$4,0))</f>
        <v>11.079999999999998</v>
      </c>
      <c r="I8" s="67">
        <f>IF(H8=120,120,F8+H8)</f>
        <v>11.079999999999998</v>
      </c>
      <c r="J8" s="73">
        <v>1</v>
      </c>
      <c r="K8" s="73">
        <f>IF(OR(G8="снят",G8="н/я",G8&gt;I$5,G8=0),"—",1)</f>
        <v>1</v>
      </c>
    </row>
    <row r="9" spans="2:11" ht="12.75">
      <c r="B9" s="61">
        <v>3007</v>
      </c>
      <c r="C9" s="62" t="s">
        <v>86</v>
      </c>
      <c r="D9" s="62" t="s">
        <v>39</v>
      </c>
      <c r="E9" s="63" t="s">
        <v>87</v>
      </c>
      <c r="F9" s="74">
        <v>0</v>
      </c>
      <c r="G9" s="75">
        <v>66.62</v>
      </c>
      <c r="H9" s="69">
        <f>IF(OR(G9="снят",G9="н/я",G9&gt;I$5),120,IF(G9&gt;I$4,G9-I$4,0))</f>
        <v>17.620000000000005</v>
      </c>
      <c r="I9" s="70">
        <f>IF(H9=120,120,F9+H9)</f>
        <v>17.620000000000005</v>
      </c>
      <c r="J9" s="78">
        <f>J8+1</f>
        <v>2</v>
      </c>
      <c r="K9" s="78">
        <f>IF(OR(G9="снят",G9="н/я",G9&gt;I$5,G9=0),"—",K8+1)</f>
        <v>2</v>
      </c>
    </row>
    <row r="10" spans="2:11" ht="12.75">
      <c r="B10" s="61">
        <v>3010</v>
      </c>
      <c r="C10" s="62" t="s">
        <v>46</v>
      </c>
      <c r="D10" s="62" t="s">
        <v>40</v>
      </c>
      <c r="E10" s="63" t="s">
        <v>92</v>
      </c>
      <c r="F10" s="74">
        <v>20</v>
      </c>
      <c r="G10" s="75">
        <v>47.09</v>
      </c>
      <c r="H10" s="69">
        <f>IF(OR(G10="снят",G10="н/я",G10&gt;I$5),120,IF(G10&gt;I$4,G10-I$4,0))</f>
        <v>0</v>
      </c>
      <c r="I10" s="70">
        <f>IF(H10=120,120,F10+H10)</f>
        <v>20</v>
      </c>
      <c r="J10" s="78">
        <f>J9+1</f>
        <v>3</v>
      </c>
      <c r="K10" s="78">
        <f>IF(OR(G10="снят",G10="н/я",G10&gt;I$5,G10=0),"—",K9+1)</f>
        <v>3</v>
      </c>
    </row>
    <row r="11" spans="2:11" ht="12.75">
      <c r="B11" s="61">
        <v>3004</v>
      </c>
      <c r="C11" s="62" t="s">
        <v>48</v>
      </c>
      <c r="D11" s="62" t="s">
        <v>39</v>
      </c>
      <c r="E11" s="63" t="s">
        <v>95</v>
      </c>
      <c r="F11" s="74">
        <v>0</v>
      </c>
      <c r="G11" s="75" t="s">
        <v>60</v>
      </c>
      <c r="H11" s="69">
        <f>IF(OR(G11="снят",G11="н/я",G11&gt;I$5),120,IF(G11&gt;I$4,G11-I$4,0))</f>
        <v>120</v>
      </c>
      <c r="I11" s="70">
        <f>IF(H11=120,120,F11+H11)</f>
        <v>120</v>
      </c>
      <c r="J11" s="78">
        <f>J10+1</f>
        <v>4</v>
      </c>
      <c r="K11" s="78" t="str">
        <f>IF(OR(G11="снят",G11="н/я",G11&gt;I$5,G11=0),"—",K10+1)</f>
        <v>—</v>
      </c>
    </row>
    <row r="12" spans="2:11" ht="13.5" thickBot="1">
      <c r="B12" s="79"/>
      <c r="C12" s="80"/>
      <c r="D12" s="80"/>
      <c r="E12" s="81"/>
      <c r="F12" s="82"/>
      <c r="G12" s="80"/>
      <c r="H12" s="80"/>
      <c r="I12" s="83"/>
      <c r="J12" s="85"/>
      <c r="K12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Rudashevsky</dc:creator>
  <cp:keywords/>
  <dc:description/>
  <cp:lastModifiedBy>Zver</cp:lastModifiedBy>
  <dcterms:created xsi:type="dcterms:W3CDTF">2010-05-29T15:53:04Z</dcterms:created>
  <dcterms:modified xsi:type="dcterms:W3CDTF">2010-05-31T11:38:33Z</dcterms:modified>
  <cp:category/>
  <cp:version/>
  <cp:contentType/>
  <cp:contentStatus/>
</cp:coreProperties>
</file>