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Титул" sheetId="1" r:id="rId1"/>
    <sheet name="Maxi М" sheetId="2" r:id="rId2"/>
    <sheet name="Maxi G" sheetId="3" r:id="rId3"/>
    <sheet name="Medium М" sheetId="4" r:id="rId4"/>
    <sheet name="Medium G" sheetId="5" r:id="rId5"/>
    <sheet name="Mini М" sheetId="6" r:id="rId6"/>
    <sheet name="Mini G" sheetId="7" r:id="rId7"/>
    <sheet name="Toy М" sheetId="8" r:id="rId8"/>
    <sheet name="Toy G" sheetId="9" r:id="rId9"/>
    <sheet name="команды" sheetId="10" r:id="rId10"/>
  </sheets>
  <definedNames>
    <definedName name="_xlnm.Print_Area" localSheetId="9">'команды'!$A$1:$K$162</definedName>
  </definedNames>
  <calcPr fullCalcOnLoad="1"/>
</workbook>
</file>

<file path=xl/sharedStrings.xml><?xml version="1.0" encoding="utf-8"?>
<sst xmlns="http://schemas.openxmlformats.org/spreadsheetml/2006/main" count="935" uniqueCount="216">
  <si>
    <t>№</t>
  </si>
  <si>
    <t>п/п</t>
  </si>
  <si>
    <t>время</t>
  </si>
  <si>
    <t>общий штраф</t>
  </si>
  <si>
    <t>АДЖИЛИТИ</t>
  </si>
  <si>
    <t>ДЖАМПИНГ</t>
  </si>
  <si>
    <t xml:space="preserve">длина </t>
  </si>
  <si>
    <t>КВ</t>
  </si>
  <si>
    <t>скорость</t>
  </si>
  <si>
    <t>ПВ</t>
  </si>
  <si>
    <t>штраф по трассе</t>
  </si>
  <si>
    <t>Место</t>
  </si>
  <si>
    <t>Порода и кличка собаки</t>
  </si>
  <si>
    <t xml:space="preserve">Протокол соревнований по аджилити   </t>
  </si>
  <si>
    <r>
      <t xml:space="preserve">Категория </t>
    </r>
    <r>
      <rPr>
        <b/>
        <sz val="10"/>
        <rFont val="BernhardMod BT"/>
        <family val="1"/>
      </rPr>
      <t>TOY</t>
    </r>
  </si>
  <si>
    <r>
      <t xml:space="preserve">Категория </t>
    </r>
    <r>
      <rPr>
        <b/>
        <sz val="10"/>
        <rFont val="BernhardMod BT"/>
        <family val="1"/>
      </rPr>
      <t>MINI</t>
    </r>
  </si>
  <si>
    <r>
      <t xml:space="preserve">Категория </t>
    </r>
    <r>
      <rPr>
        <b/>
        <sz val="10"/>
        <rFont val="BernhardMod BT"/>
        <family val="1"/>
      </rPr>
      <t>MAXI</t>
    </r>
  </si>
  <si>
    <r>
      <t xml:space="preserve">Категория </t>
    </r>
    <r>
      <rPr>
        <b/>
        <sz val="10"/>
        <rFont val="BernhardMod BT"/>
        <family val="1"/>
      </rPr>
      <t>MEDIUM</t>
    </r>
  </si>
  <si>
    <t>ФИ спортсмена</t>
  </si>
  <si>
    <t>Многоборье</t>
  </si>
  <si>
    <t>баллы (120)</t>
  </si>
  <si>
    <t>ГЕМБЛЕРЗ</t>
  </si>
  <si>
    <t>открытие</t>
  </si>
  <si>
    <t>джокер</t>
  </si>
  <si>
    <t>баллы</t>
  </si>
  <si>
    <t>баллы (100)</t>
  </si>
  <si>
    <t>Сумма многоборья</t>
  </si>
  <si>
    <t>Чемпионат города Перми 2008</t>
  </si>
  <si>
    <t>Карпушин Александр</t>
  </si>
  <si>
    <t>г/р Виктория</t>
  </si>
  <si>
    <t>Карпушина Надежда</t>
  </si>
  <si>
    <t>н/о Зольдарс</t>
  </si>
  <si>
    <t>Ярыгина Ольга</t>
  </si>
  <si>
    <t>н/о Зделак</t>
  </si>
  <si>
    <t>малинуа Шумахер</t>
  </si>
  <si>
    <t>Вдовиченко Галина</t>
  </si>
  <si>
    <t>тервюрен Гера</t>
  </si>
  <si>
    <t>Кудрина Анна</t>
  </si>
  <si>
    <t>б/к Perpetum Mobile</t>
  </si>
  <si>
    <t>Кудрин Антон</t>
  </si>
  <si>
    <t>шелти Ноктюрн</t>
  </si>
  <si>
    <t>Евдокимова Рада</t>
  </si>
  <si>
    <t>шелти Иф Онли</t>
  </si>
  <si>
    <t>шелти Кристиан</t>
  </si>
  <si>
    <t>Быстрых Надежда</t>
  </si>
  <si>
    <t>пш/т Кейси</t>
  </si>
  <si>
    <t>ир/т Байт</t>
  </si>
  <si>
    <t>шелти Кристалл</t>
  </si>
  <si>
    <t>Штернберг Наталья</t>
  </si>
  <si>
    <t>Зворыгина Любовь</t>
  </si>
  <si>
    <t>Худорожкова Лиза</t>
  </si>
  <si>
    <t>Чебыкина Ирина</t>
  </si>
  <si>
    <t>Дружинина Ольга</t>
  </si>
  <si>
    <t>Бондарева Анна</t>
  </si>
  <si>
    <t>Маленьких Юлия</t>
  </si>
  <si>
    <t>Попова Дарья</t>
  </si>
  <si>
    <t>Черкашина Анна</t>
  </si>
  <si>
    <t>б/к Феррари</t>
  </si>
  <si>
    <t>б/к Элвис</t>
  </si>
  <si>
    <t>н/о Джина</t>
  </si>
  <si>
    <t>ир/т Жеральд</t>
  </si>
  <si>
    <t>тервюрен Интер</t>
  </si>
  <si>
    <t>шелти Пьеро</t>
  </si>
  <si>
    <t>б/к Вестерн</t>
  </si>
  <si>
    <t>б/к Вираж</t>
  </si>
  <si>
    <t>Пшеничникова Мария</t>
  </si>
  <si>
    <t>Пономарева Дарья</t>
  </si>
  <si>
    <t>Папко Татьяна</t>
  </si>
  <si>
    <t>Катутис Ангелина</t>
  </si>
  <si>
    <t>Митрошина Анна</t>
  </si>
  <si>
    <t>б/к Юнити</t>
  </si>
  <si>
    <t>б/к Баттерфляй</t>
  </si>
  <si>
    <t>б/к Бластер</t>
  </si>
  <si>
    <t>б/к Ассоль</t>
  </si>
  <si>
    <t>б/к Аруна</t>
  </si>
  <si>
    <t>б/к Везунчик</t>
  </si>
  <si>
    <t>метис Лолита</t>
  </si>
  <si>
    <t>б/к Беркут</t>
  </si>
  <si>
    <t>б/к Версаль</t>
  </si>
  <si>
    <t>Соловьева Полина</t>
  </si>
  <si>
    <t>Кирьянова Екатерина</t>
  </si>
  <si>
    <t>Соловьева Юлия</t>
  </si>
  <si>
    <t>в/т Девид</t>
  </si>
  <si>
    <t>шелти Пайнери</t>
  </si>
  <si>
    <t>шелти Аджилика</t>
  </si>
  <si>
    <t>шелти Кей</t>
  </si>
  <si>
    <t>шелти Чудо</t>
  </si>
  <si>
    <t>шелти Рица</t>
  </si>
  <si>
    <t>шелти Тореадор</t>
  </si>
  <si>
    <t>гл.ф/т Бэби</t>
  </si>
  <si>
    <t>гл.ф/т Банзай</t>
  </si>
  <si>
    <t>шелти Цент</t>
  </si>
  <si>
    <t>шелти Вальтер</t>
  </si>
  <si>
    <t>шелти Корн Колэд</t>
  </si>
  <si>
    <t>шелти Адреналина</t>
  </si>
  <si>
    <t>в/т Макси</t>
  </si>
  <si>
    <t>пудель Ася</t>
  </si>
  <si>
    <t>гл.ф/т Гиви</t>
  </si>
  <si>
    <t>гл.ф/т Джонсон</t>
  </si>
  <si>
    <t>шелти Лисенок</t>
  </si>
  <si>
    <t>шпиц Бонапарт</t>
  </si>
  <si>
    <t>шелти Пума</t>
  </si>
  <si>
    <t>шелти Сюзанна</t>
  </si>
  <si>
    <t>шелти Виолетта</t>
  </si>
  <si>
    <t>Банщикова Александра</t>
  </si>
  <si>
    <t>б/к Альма</t>
  </si>
  <si>
    <t>б/к Акелла</t>
  </si>
  <si>
    <t>Кольцова Анна</t>
  </si>
  <si>
    <t>шелти Вернисаж</t>
  </si>
  <si>
    <t>Косякова Варвара</t>
  </si>
  <si>
    <t>шелти Брюс</t>
  </si>
  <si>
    <t>Семина Юлия</t>
  </si>
  <si>
    <t>рус/спан. Бумер</t>
  </si>
  <si>
    <t>шелти Зол.Лис</t>
  </si>
  <si>
    <t>Ганеева Светлана</t>
  </si>
  <si>
    <t>шелти Матисс</t>
  </si>
  <si>
    <t>шелти Юстас</t>
  </si>
  <si>
    <t>Симонова Александра</t>
  </si>
  <si>
    <t>шелти Матрешка</t>
  </si>
  <si>
    <t>Анисимова Александра</t>
  </si>
  <si>
    <t>метис Ника</t>
  </si>
  <si>
    <t>Четверикова Яна</t>
  </si>
  <si>
    <t>шелти Ельсор</t>
  </si>
  <si>
    <t>метис Тобик</t>
  </si>
  <si>
    <t>доберман Ральф</t>
  </si>
  <si>
    <t>кбт Штеффи</t>
  </si>
  <si>
    <t>Калашникова Наталья</t>
  </si>
  <si>
    <t>малинуа Масяня</t>
  </si>
  <si>
    <t>Овченкова Юлия</t>
  </si>
  <si>
    <t>метис Джем</t>
  </si>
  <si>
    <t>шелти Алиса</t>
  </si>
  <si>
    <t>Брюхова Кристина</t>
  </si>
  <si>
    <t>далматин Барон</t>
  </si>
  <si>
    <t>Абуова Лолита</t>
  </si>
  <si>
    <t>шпиц Лаура</t>
  </si>
  <si>
    <t>Стерлягова Ксения</t>
  </si>
  <si>
    <t>Перебейнос Анастасия</t>
  </si>
  <si>
    <t>тервюрен Ирбис</t>
  </si>
  <si>
    <t>общий штраф команды</t>
  </si>
  <si>
    <t>общее время команды</t>
  </si>
  <si>
    <t>место</t>
  </si>
  <si>
    <t>штраф за время</t>
  </si>
  <si>
    <t>Команда</t>
  </si>
  <si>
    <t>Командный зачет</t>
  </si>
  <si>
    <t>ШАР - 1</t>
  </si>
  <si>
    <t>ШАР - 2</t>
  </si>
  <si>
    <t>ШАР - 3</t>
  </si>
  <si>
    <t>ШАР - 4</t>
  </si>
  <si>
    <t>ШАР - 5</t>
  </si>
  <si>
    <t>ШАР - 6</t>
  </si>
  <si>
    <t>ШАР - 7</t>
  </si>
  <si>
    <t>ШАР - 8</t>
  </si>
  <si>
    <t>ШАР - 9</t>
  </si>
  <si>
    <t>ШАР - 10</t>
  </si>
  <si>
    <t>ШАР - 11</t>
  </si>
  <si>
    <t>ШАР - 12</t>
  </si>
  <si>
    <t>ШАР - 13</t>
  </si>
  <si>
    <t>Худорожкова Елизавета</t>
  </si>
  <si>
    <t>малинуа АйКенДу</t>
  </si>
  <si>
    <t>б/к Брайт Би</t>
  </si>
  <si>
    <t>Евдокимова Радислава</t>
  </si>
  <si>
    <t>Боронникова Галина</t>
  </si>
  <si>
    <t>шелти Фифтиш</t>
  </si>
  <si>
    <t>Альфа ЦСС</t>
  </si>
  <si>
    <t>Омега ЦСС</t>
  </si>
  <si>
    <t xml:space="preserve"> Сигма ЦСС</t>
  </si>
  <si>
    <t xml:space="preserve"> Дельта ЦСС</t>
  </si>
  <si>
    <t>Опарина Наталья</t>
  </si>
  <si>
    <t>далматин Джульетта</t>
  </si>
  <si>
    <t>Рудашевская Евгения</t>
  </si>
  <si>
    <t>б/к Ап.Джем</t>
  </si>
  <si>
    <t>такса Лексус</t>
  </si>
  <si>
    <t>Зорро ДТЮ</t>
  </si>
  <si>
    <t>малинуа Бяка</t>
  </si>
  <si>
    <t>Дети ДТЮ</t>
  </si>
  <si>
    <t>Искорка ДТЮ</t>
  </si>
  <si>
    <t>Молния ДТЮ</t>
  </si>
  <si>
    <t>Ястреб ДТЮ</t>
  </si>
  <si>
    <t>Полет ДТЮ</t>
  </si>
  <si>
    <t>Авось-ка ДТЮ</t>
  </si>
  <si>
    <t>Гроза ДТЮ</t>
  </si>
  <si>
    <t>ШАР - 14</t>
  </si>
  <si>
    <t>дрт Стрелка</t>
  </si>
  <si>
    <t>б/к Юбервелтиген</t>
  </si>
  <si>
    <t>Макурина Анастасия</t>
  </si>
  <si>
    <t>н/о Мэгги</t>
  </si>
  <si>
    <t>лабрадор Гала</t>
  </si>
  <si>
    <t>Анисимова Саша</t>
  </si>
  <si>
    <t>б/к Моби</t>
  </si>
  <si>
    <t xml:space="preserve">Опарина  Наталья </t>
  </si>
  <si>
    <t>дал. Джульетта</t>
  </si>
  <si>
    <t>Симонова Саша</t>
  </si>
  <si>
    <t>н/я</t>
  </si>
  <si>
    <t>снят</t>
  </si>
  <si>
    <t>-</t>
  </si>
  <si>
    <t>Гемблерз</t>
  </si>
  <si>
    <t>Шестакова Галина</t>
  </si>
  <si>
    <t>кбт Патрик</t>
  </si>
  <si>
    <t xml:space="preserve">   </t>
  </si>
  <si>
    <t>Сычева Анастасия</t>
  </si>
  <si>
    <t>пудель Аделина</t>
  </si>
  <si>
    <t>метис Ля-Ля</t>
  </si>
  <si>
    <t xml:space="preserve"> </t>
  </si>
  <si>
    <t>ПРОТОКОЛ</t>
  </si>
  <si>
    <t>ВСЕРОССИЙСКИХ СОРЕВНОВАНИЙ</t>
  </si>
  <si>
    <t>судья - Кудрина А.С.</t>
  </si>
  <si>
    <t>судья - Косяков А.П.</t>
  </si>
  <si>
    <t>гл.секретарь - Кудрина А.С.</t>
  </si>
  <si>
    <t>"Чемпионат города Перми"</t>
  </si>
  <si>
    <t>гл.судья - Белая А.В.</t>
  </si>
  <si>
    <t>судья - Карпушина Н.А.</t>
  </si>
  <si>
    <t>секретарь - Банщикова А.А.</t>
  </si>
  <si>
    <t>секретарь - Косякова В.А.</t>
  </si>
  <si>
    <t>Место проведения: г. Пермь, СДП "ДКЖ"</t>
  </si>
  <si>
    <t>Дата проведения: 20 апреля 2008 г.</t>
  </si>
  <si>
    <t>Кол-во участников:  85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</si>
</sst>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</numFmts>
  <fonts count="17">
    <font>
      <sz val="10"/>
      <name val="Arial Cyr"/>
      <family val="0"/>
    </font>
    <font>
      <sz val="8"/>
      <name val="Arial Cyr"/>
      <family val="0"/>
    </font>
    <font>
      <b/>
      <sz val="14"/>
      <name val="Torhok"/>
      <family val="2"/>
    </font>
    <font>
      <sz val="10"/>
      <name val="BernhardMod BT"/>
      <family val="1"/>
    </font>
    <font>
      <b/>
      <sz val="10"/>
      <name val="BernhardMod BT"/>
      <family val="1"/>
    </font>
    <font>
      <b/>
      <sz val="8"/>
      <name val="BernhardMod BT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6"/>
      <name val="Torhok"/>
      <family val="2"/>
    </font>
    <font>
      <sz val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6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69" fontId="3" fillId="0" borderId="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8" xfId="0" applyFont="1" applyBorder="1" applyAlignment="1">
      <alignment horizontal="center"/>
    </xf>
    <xf numFmtId="169" fontId="3" fillId="0" borderId="4" xfId="0" applyNumberFormat="1" applyFont="1" applyBorder="1" applyAlignment="1">
      <alignment/>
    </xf>
    <xf numFmtId="169" fontId="3" fillId="0" borderId="9" xfId="0" applyNumberFormat="1" applyFont="1" applyBorder="1" applyAlignment="1">
      <alignment/>
    </xf>
    <xf numFmtId="169" fontId="3" fillId="0" borderId="2" xfId="0" applyNumberFormat="1" applyFont="1" applyBorder="1" applyAlignment="1">
      <alignment/>
    </xf>
    <xf numFmtId="169" fontId="3" fillId="0" borderId="10" xfId="0" applyNumberFormat="1" applyFont="1" applyBorder="1" applyAlignment="1">
      <alignment horizontal="center"/>
    </xf>
    <xf numFmtId="169" fontId="3" fillId="0" borderId="3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9" fontId="3" fillId="0" borderId="5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69" fontId="3" fillId="0" borderId="18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9" fontId="3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9" fontId="3" fillId="0" borderId="19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9" fontId="3" fillId="0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169" fontId="3" fillId="0" borderId="39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69" fontId="3" fillId="0" borderId="13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4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3" xfId="0" applyFont="1" applyBorder="1" applyAlignment="1">
      <alignment/>
    </xf>
    <xf numFmtId="169" fontId="3" fillId="0" borderId="16" xfId="0" applyNumberFormat="1" applyFont="1" applyBorder="1" applyAlignment="1">
      <alignment horizontal="right"/>
    </xf>
    <xf numFmtId="0" fontId="4" fillId="0" borderId="47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8" xfId="0" applyFont="1" applyFill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169" fontId="3" fillId="0" borderId="10" xfId="0" applyNumberFormat="1" applyFont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169" fontId="3" fillId="0" borderId="9" xfId="0" applyNumberFormat="1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169" fontId="3" fillId="0" borderId="43" xfId="0" applyNumberFormat="1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9" fontId="3" fillId="0" borderId="46" xfId="0" applyNumberFormat="1" applyFont="1" applyBorder="1" applyAlignment="1">
      <alignment/>
    </xf>
    <xf numFmtId="169" fontId="3" fillId="0" borderId="43" xfId="0" applyNumberFormat="1" applyFont="1" applyBorder="1" applyAlignment="1">
      <alignment/>
    </xf>
    <xf numFmtId="169" fontId="3" fillId="0" borderId="44" xfId="0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69" fontId="3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169" fontId="3" fillId="0" borderId="4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9" fontId="3" fillId="0" borderId="2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9" fontId="3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27" sqref="A27"/>
    </sheetView>
  </sheetViews>
  <sheetFormatPr defaultColWidth="9.00390625" defaultRowHeight="12.75"/>
  <sheetData>
    <row r="1" spans="1:14" ht="12.7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2.7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2.7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ht="12.7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12.7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2.75">
      <c r="A6" s="143"/>
      <c r="B6" s="143" t="s">
        <v>202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26.25">
      <c r="A7" s="151" t="s">
        <v>203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26.25">
      <c r="A8" s="151" t="s">
        <v>204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26.25">
      <c r="A9" s="151" t="s">
        <v>208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s="145" customFormat="1" ht="18.7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s="145" customFormat="1" ht="18.7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s="145" customFormat="1" ht="18.7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15.75">
      <c r="A13" s="149" t="s">
        <v>209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15.75">
      <c r="A14" s="149" t="s">
        <v>205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ht="15.75">
      <c r="A15" s="149" t="s">
        <v>210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15.75">
      <c r="A16" s="149" t="s">
        <v>206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ht="15.75">
      <c r="A17" s="149" t="s">
        <v>207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ht="15.75">
      <c r="A18" s="149" t="s">
        <v>211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15.75">
      <c r="A19" s="149" t="s">
        <v>212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1:14" ht="15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</row>
    <row r="21" spans="1:14" ht="12.7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</row>
    <row r="22" spans="1:14" ht="15.75">
      <c r="A22" s="149" t="s">
        <v>213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</row>
    <row r="23" spans="1:14" ht="15.75">
      <c r="A23" s="149" t="s">
        <v>214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</row>
    <row r="24" spans="1:14" ht="15.7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</row>
    <row r="25" spans="1:14" ht="12.7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</row>
    <row r="26" spans="1:14" ht="15.75">
      <c r="A26" s="149" t="s">
        <v>215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</row>
    <row r="27" spans="1:14" ht="12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</row>
    <row r="28" spans="1:14" ht="12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</row>
    <row r="29" spans="1:14" ht="12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14" ht="18.7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</row>
  </sheetData>
  <mergeCells count="14">
    <mergeCell ref="A16:N16"/>
    <mergeCell ref="A18:N18"/>
    <mergeCell ref="A15:N15"/>
    <mergeCell ref="A7:N7"/>
    <mergeCell ref="A8:N8"/>
    <mergeCell ref="A9:N9"/>
    <mergeCell ref="A13:N13"/>
    <mergeCell ref="A14:N14"/>
    <mergeCell ref="A17:N17"/>
    <mergeCell ref="A19:N19"/>
    <mergeCell ref="A30:N30"/>
    <mergeCell ref="A26:N26"/>
    <mergeCell ref="A23:N23"/>
    <mergeCell ref="A22:N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5"/>
  <sheetViews>
    <sheetView zoomScaleSheetLayoutView="100" workbookViewId="0" topLeftCell="A1">
      <selection activeCell="I47" sqref="I47:I49"/>
    </sheetView>
  </sheetViews>
  <sheetFormatPr defaultColWidth="9.00390625" defaultRowHeight="12.75"/>
  <cols>
    <col min="1" max="1" width="3.375" style="0" customWidth="1"/>
    <col min="2" max="2" width="16.125" style="0" customWidth="1"/>
    <col min="3" max="3" width="23.75390625" style="0" customWidth="1"/>
    <col min="4" max="4" width="18.625" style="0" customWidth="1"/>
    <col min="5" max="6" width="10.75390625" style="0" customWidth="1"/>
    <col min="7" max="7" width="9.75390625" style="0" customWidth="1"/>
    <col min="8" max="8" width="10.75390625" style="0" customWidth="1"/>
    <col min="9" max="10" width="9.75390625" style="0" customWidth="1"/>
    <col min="11" max="11" width="8.875" style="0" customWidth="1"/>
  </cols>
  <sheetData>
    <row r="1" spans="1:16" ht="21" customHeight="1">
      <c r="A1" s="2" t="s">
        <v>13</v>
      </c>
      <c r="F1" s="152" t="s">
        <v>27</v>
      </c>
      <c r="G1" s="152"/>
      <c r="H1" s="152"/>
      <c r="I1" s="152"/>
      <c r="J1" s="152"/>
      <c r="K1" s="152"/>
      <c r="L1" s="3"/>
      <c r="M1" s="152" t="s">
        <v>19</v>
      </c>
      <c r="N1" s="152"/>
      <c r="O1" s="152"/>
      <c r="P1" s="152"/>
    </row>
    <row r="2" spans="1:4" ht="13.5" customHeight="1" thickBot="1">
      <c r="A2" s="52"/>
      <c r="B2" s="52"/>
      <c r="C2" s="52"/>
      <c r="D2" s="52"/>
    </row>
    <row r="3" spans="1:8" ht="12.75">
      <c r="A3" s="180" t="s">
        <v>143</v>
      </c>
      <c r="B3" s="180"/>
      <c r="C3" s="180"/>
      <c r="D3" s="180"/>
      <c r="E3" s="22" t="s">
        <v>6</v>
      </c>
      <c r="F3" s="23">
        <f>'Maxi М'!E3</f>
        <v>181</v>
      </c>
      <c r="G3" s="24" t="s">
        <v>7</v>
      </c>
      <c r="H3" s="25">
        <f>'Maxi М'!G3</f>
        <v>49</v>
      </c>
    </row>
    <row r="4" spans="1:8" ht="13.5" thickBot="1">
      <c r="A4" s="180"/>
      <c r="B4" s="180"/>
      <c r="C4" s="180"/>
      <c r="D4" s="180"/>
      <c r="E4" s="26" t="s">
        <v>8</v>
      </c>
      <c r="F4" s="27">
        <v>3.7</v>
      </c>
      <c r="G4" s="28" t="s">
        <v>9</v>
      </c>
      <c r="H4" s="29">
        <f>'Maxi М'!G4</f>
        <v>73.5</v>
      </c>
    </row>
    <row r="5" ht="13.5" thickBot="1"/>
    <row r="6" spans="1:11" ht="13.5" customHeight="1" thickBot="1">
      <c r="A6" s="30" t="s">
        <v>0</v>
      </c>
      <c r="B6" s="166" t="s">
        <v>142</v>
      </c>
      <c r="C6" s="201" t="s">
        <v>18</v>
      </c>
      <c r="D6" s="178" t="s">
        <v>12</v>
      </c>
      <c r="E6" s="153" t="s">
        <v>4</v>
      </c>
      <c r="F6" s="148"/>
      <c r="G6" s="154"/>
      <c r="H6" s="196"/>
      <c r="I6" s="181" t="s">
        <v>139</v>
      </c>
      <c r="J6" s="183" t="s">
        <v>138</v>
      </c>
      <c r="K6" s="183" t="s">
        <v>140</v>
      </c>
    </row>
    <row r="7" spans="1:11" ht="23.25" thickBot="1">
      <c r="A7" s="107" t="s">
        <v>1</v>
      </c>
      <c r="B7" s="195"/>
      <c r="C7" s="202"/>
      <c r="D7" s="179"/>
      <c r="E7" s="53" t="s">
        <v>10</v>
      </c>
      <c r="F7" s="34" t="s">
        <v>2</v>
      </c>
      <c r="G7" s="34" t="s">
        <v>141</v>
      </c>
      <c r="H7" s="34" t="s">
        <v>3</v>
      </c>
      <c r="I7" s="182"/>
      <c r="J7" s="184"/>
      <c r="K7" s="184"/>
    </row>
    <row r="8" spans="1:11" ht="15" customHeight="1">
      <c r="A8" s="172">
        <v>2</v>
      </c>
      <c r="B8" s="175" t="s">
        <v>145</v>
      </c>
      <c r="C8" s="54" t="s">
        <v>48</v>
      </c>
      <c r="D8" s="55" t="s">
        <v>103</v>
      </c>
      <c r="E8" s="56">
        <v>0</v>
      </c>
      <c r="F8" s="99">
        <v>42.5</v>
      </c>
      <c r="G8" s="57">
        <f aca="true" t="shared" si="0" ref="G8:G38">IF((F8-H$3)&gt;0,F8-H$3,0)</f>
        <v>0</v>
      </c>
      <c r="H8" s="58">
        <f aca="true" t="shared" si="1" ref="H8:H38">G8+E8</f>
        <v>0</v>
      </c>
      <c r="I8" s="197">
        <f>F8+F9+F10</f>
        <v>126.1</v>
      </c>
      <c r="J8" s="203">
        <f>H8+H9+H10</f>
        <v>0</v>
      </c>
      <c r="K8" s="209">
        <v>1</v>
      </c>
    </row>
    <row r="9" spans="1:11" ht="15" customHeight="1">
      <c r="A9" s="173"/>
      <c r="B9" s="176"/>
      <c r="C9" s="59" t="s">
        <v>66</v>
      </c>
      <c r="D9" s="60" t="s">
        <v>100</v>
      </c>
      <c r="E9" s="61">
        <v>0</v>
      </c>
      <c r="F9" s="97">
        <v>42.2</v>
      </c>
      <c r="G9" s="62">
        <f t="shared" si="0"/>
        <v>0</v>
      </c>
      <c r="H9" s="63">
        <f t="shared" si="1"/>
        <v>0</v>
      </c>
      <c r="I9" s="198"/>
      <c r="J9" s="189"/>
      <c r="K9" s="210"/>
    </row>
    <row r="10" spans="1:11" ht="15" customHeight="1" thickBot="1">
      <c r="A10" s="174"/>
      <c r="B10" s="177"/>
      <c r="C10" s="64" t="s">
        <v>48</v>
      </c>
      <c r="D10" s="65" t="s">
        <v>92</v>
      </c>
      <c r="E10" s="66">
        <v>0</v>
      </c>
      <c r="F10" s="98">
        <v>41.4</v>
      </c>
      <c r="G10" s="67">
        <f t="shared" si="0"/>
        <v>0</v>
      </c>
      <c r="H10" s="68">
        <f t="shared" si="1"/>
        <v>0</v>
      </c>
      <c r="I10" s="199"/>
      <c r="J10" s="190"/>
      <c r="K10" s="211"/>
    </row>
    <row r="11" spans="1:11" ht="15" customHeight="1">
      <c r="A11" s="191">
        <v>15</v>
      </c>
      <c r="B11" s="193" t="s">
        <v>163</v>
      </c>
      <c r="C11" s="77" t="s">
        <v>39</v>
      </c>
      <c r="D11" s="78" t="s">
        <v>40</v>
      </c>
      <c r="E11" s="79">
        <v>0</v>
      </c>
      <c r="F11" s="101">
        <v>40.9</v>
      </c>
      <c r="G11" s="72">
        <f t="shared" si="0"/>
        <v>0</v>
      </c>
      <c r="H11" s="73">
        <f t="shared" si="1"/>
        <v>0</v>
      </c>
      <c r="I11" s="207">
        <f>F11+F12+F13</f>
        <v>127.6</v>
      </c>
      <c r="J11" s="212">
        <f>H11+H12+H13</f>
        <v>5</v>
      </c>
      <c r="K11" s="213">
        <v>2</v>
      </c>
    </row>
    <row r="12" spans="1:11" ht="15" customHeight="1">
      <c r="A12" s="173"/>
      <c r="B12" s="189"/>
      <c r="C12" s="80" t="s">
        <v>160</v>
      </c>
      <c r="D12" s="81" t="s">
        <v>42</v>
      </c>
      <c r="E12" s="82">
        <v>0</v>
      </c>
      <c r="F12" s="102">
        <v>45.1</v>
      </c>
      <c r="G12" s="62">
        <f t="shared" si="0"/>
        <v>0</v>
      </c>
      <c r="H12" s="63">
        <f t="shared" si="1"/>
        <v>0</v>
      </c>
      <c r="I12" s="198"/>
      <c r="J12" s="189"/>
      <c r="K12" s="214"/>
    </row>
    <row r="13" spans="1:11" ht="15" customHeight="1" thickBot="1">
      <c r="A13" s="192"/>
      <c r="B13" s="194"/>
      <c r="C13" s="83" t="s">
        <v>35</v>
      </c>
      <c r="D13" s="84" t="s">
        <v>36</v>
      </c>
      <c r="E13" s="85">
        <v>5</v>
      </c>
      <c r="F13" s="103">
        <v>41.6</v>
      </c>
      <c r="G13" s="75">
        <f t="shared" si="0"/>
        <v>0</v>
      </c>
      <c r="H13" s="76">
        <f t="shared" si="1"/>
        <v>5</v>
      </c>
      <c r="I13" s="208"/>
      <c r="J13" s="194"/>
      <c r="K13" s="215"/>
    </row>
    <row r="14" spans="1:11" ht="15" customHeight="1">
      <c r="A14" s="185">
        <v>8</v>
      </c>
      <c r="B14" s="175" t="s">
        <v>151</v>
      </c>
      <c r="C14" s="54" t="s">
        <v>53</v>
      </c>
      <c r="D14" s="55" t="s">
        <v>76</v>
      </c>
      <c r="E14" s="56">
        <v>0</v>
      </c>
      <c r="F14" s="99">
        <v>45.1</v>
      </c>
      <c r="G14" s="57">
        <f t="shared" si="0"/>
        <v>0</v>
      </c>
      <c r="H14" s="58">
        <f t="shared" si="1"/>
        <v>0</v>
      </c>
      <c r="I14" s="197">
        <f>F14+F15+F16</f>
        <v>139.10000000000002</v>
      </c>
      <c r="J14" s="203">
        <f>H14+H15+H16</f>
        <v>5</v>
      </c>
      <c r="K14" s="209">
        <v>3</v>
      </c>
    </row>
    <row r="15" spans="1:11" ht="15" customHeight="1">
      <c r="A15" s="186"/>
      <c r="B15" s="176"/>
      <c r="C15" s="59" t="s">
        <v>157</v>
      </c>
      <c r="D15" s="60" t="s">
        <v>96</v>
      </c>
      <c r="E15" s="61">
        <v>5</v>
      </c>
      <c r="F15" s="97">
        <v>47.7</v>
      </c>
      <c r="G15" s="62">
        <f t="shared" si="0"/>
        <v>0</v>
      </c>
      <c r="H15" s="63">
        <f t="shared" si="1"/>
        <v>5</v>
      </c>
      <c r="I15" s="198"/>
      <c r="J15" s="189"/>
      <c r="K15" s="210"/>
    </row>
    <row r="16" spans="1:11" ht="15" customHeight="1" thickBot="1">
      <c r="A16" s="187"/>
      <c r="B16" s="177"/>
      <c r="C16" s="64" t="s">
        <v>69</v>
      </c>
      <c r="D16" s="65" t="s">
        <v>95</v>
      </c>
      <c r="E16" s="66">
        <v>0</v>
      </c>
      <c r="F16" s="98">
        <v>46.3</v>
      </c>
      <c r="G16" s="67">
        <f t="shared" si="0"/>
        <v>0</v>
      </c>
      <c r="H16" s="68">
        <f t="shared" si="1"/>
        <v>0</v>
      </c>
      <c r="I16" s="199"/>
      <c r="J16" s="190"/>
      <c r="K16" s="211"/>
    </row>
    <row r="17" spans="1:11" ht="15" customHeight="1">
      <c r="A17" s="191">
        <v>21</v>
      </c>
      <c r="B17" s="193" t="s">
        <v>178</v>
      </c>
      <c r="C17" s="77" t="s">
        <v>109</v>
      </c>
      <c r="D17" s="78" t="s">
        <v>110</v>
      </c>
      <c r="E17" s="79">
        <v>0</v>
      </c>
      <c r="F17" s="101">
        <v>41.2</v>
      </c>
      <c r="G17" s="72">
        <f t="shared" si="0"/>
        <v>0</v>
      </c>
      <c r="H17" s="73">
        <f t="shared" si="1"/>
        <v>0</v>
      </c>
      <c r="I17" s="207">
        <f>F17+F18+F19</f>
        <v>142.10000000000002</v>
      </c>
      <c r="J17" s="212">
        <f>H17+H18+H19</f>
        <v>5.100000000000001</v>
      </c>
      <c r="K17" s="193">
        <v>4</v>
      </c>
    </row>
    <row r="18" spans="1:11" ht="15" customHeight="1">
      <c r="A18" s="173"/>
      <c r="B18" s="189"/>
      <c r="C18" s="80" t="s">
        <v>107</v>
      </c>
      <c r="D18" s="81" t="s">
        <v>113</v>
      </c>
      <c r="E18" s="82">
        <v>0</v>
      </c>
      <c r="F18" s="102">
        <v>54.1</v>
      </c>
      <c r="G18" s="62">
        <f t="shared" si="0"/>
        <v>5.100000000000001</v>
      </c>
      <c r="H18" s="63">
        <f t="shared" si="1"/>
        <v>5.100000000000001</v>
      </c>
      <c r="I18" s="198"/>
      <c r="J18" s="189"/>
      <c r="K18" s="189"/>
    </row>
    <row r="19" spans="1:11" ht="15" customHeight="1" thickBot="1">
      <c r="A19" s="192"/>
      <c r="B19" s="194"/>
      <c r="C19" s="83" t="s">
        <v>128</v>
      </c>
      <c r="D19" s="84" t="s">
        <v>129</v>
      </c>
      <c r="E19" s="85">
        <v>0</v>
      </c>
      <c r="F19" s="103">
        <v>46.8</v>
      </c>
      <c r="G19" s="75">
        <f t="shared" si="0"/>
        <v>0</v>
      </c>
      <c r="H19" s="76">
        <f t="shared" si="1"/>
        <v>0</v>
      </c>
      <c r="I19" s="208"/>
      <c r="J19" s="194"/>
      <c r="K19" s="194"/>
    </row>
    <row r="20" spans="1:11" ht="15" customHeight="1">
      <c r="A20" s="172">
        <v>4</v>
      </c>
      <c r="B20" s="175" t="s">
        <v>147</v>
      </c>
      <c r="C20" s="54" t="s">
        <v>66</v>
      </c>
      <c r="D20" s="55" t="s">
        <v>73</v>
      </c>
      <c r="E20" s="56">
        <v>0</v>
      </c>
      <c r="F20" s="99">
        <v>42.2</v>
      </c>
      <c r="G20" s="57">
        <f t="shared" si="0"/>
        <v>0</v>
      </c>
      <c r="H20" s="58">
        <f t="shared" si="1"/>
        <v>0</v>
      </c>
      <c r="I20" s="197">
        <f>F20+F21+F22</f>
        <v>134.2</v>
      </c>
      <c r="J20" s="203">
        <f>H20+H21+H22</f>
        <v>10</v>
      </c>
      <c r="K20" s="200">
        <v>5</v>
      </c>
    </row>
    <row r="21" spans="1:11" ht="15" customHeight="1">
      <c r="A21" s="173"/>
      <c r="B21" s="176"/>
      <c r="C21" s="59" t="s">
        <v>52</v>
      </c>
      <c r="D21" s="60" t="s">
        <v>74</v>
      </c>
      <c r="E21" s="61">
        <v>10</v>
      </c>
      <c r="F21" s="97">
        <v>47.5</v>
      </c>
      <c r="G21" s="62">
        <f t="shared" si="0"/>
        <v>0</v>
      </c>
      <c r="H21" s="63">
        <f t="shared" si="1"/>
        <v>10</v>
      </c>
      <c r="I21" s="198"/>
      <c r="J21" s="189"/>
      <c r="K21" s="198"/>
    </row>
    <row r="22" spans="1:11" ht="15" customHeight="1" thickBot="1">
      <c r="A22" s="174"/>
      <c r="B22" s="177"/>
      <c r="C22" s="64" t="s">
        <v>56</v>
      </c>
      <c r="D22" s="65" t="s">
        <v>91</v>
      </c>
      <c r="E22" s="66">
        <v>0</v>
      </c>
      <c r="F22" s="98">
        <v>44.5</v>
      </c>
      <c r="G22" s="67">
        <f t="shared" si="0"/>
        <v>0</v>
      </c>
      <c r="H22" s="68">
        <f t="shared" si="1"/>
        <v>0</v>
      </c>
      <c r="I22" s="199"/>
      <c r="J22" s="190"/>
      <c r="K22" s="199"/>
    </row>
    <row r="23" spans="1:11" ht="15" customHeight="1">
      <c r="A23" s="172">
        <v>22</v>
      </c>
      <c r="B23" s="188" t="s">
        <v>180</v>
      </c>
      <c r="C23" s="86" t="s">
        <v>107</v>
      </c>
      <c r="D23" s="87" t="s">
        <v>108</v>
      </c>
      <c r="E23" s="88">
        <v>0</v>
      </c>
      <c r="F23" s="138">
        <v>51</v>
      </c>
      <c r="G23" s="57">
        <f t="shared" si="0"/>
        <v>2</v>
      </c>
      <c r="H23" s="58">
        <f t="shared" si="1"/>
        <v>2</v>
      </c>
      <c r="I23" s="197">
        <f>F23+F24+F25</f>
        <v>153.1</v>
      </c>
      <c r="J23" s="203">
        <f>H23+H24+H25</f>
        <v>11.100000000000001</v>
      </c>
      <c r="K23" s="200">
        <v>6</v>
      </c>
    </row>
    <row r="24" spans="1:11" ht="15" customHeight="1">
      <c r="A24" s="173"/>
      <c r="B24" s="189"/>
      <c r="C24" s="80" t="s">
        <v>114</v>
      </c>
      <c r="D24" s="81" t="s">
        <v>123</v>
      </c>
      <c r="E24" s="82">
        <v>5</v>
      </c>
      <c r="F24" s="102">
        <v>52.2</v>
      </c>
      <c r="G24" s="62">
        <f t="shared" si="0"/>
        <v>3.200000000000003</v>
      </c>
      <c r="H24" s="63">
        <f t="shared" si="1"/>
        <v>8.200000000000003</v>
      </c>
      <c r="I24" s="198"/>
      <c r="J24" s="189"/>
      <c r="K24" s="198"/>
    </row>
    <row r="25" spans="1:11" ht="15" customHeight="1" thickBot="1">
      <c r="A25" s="174"/>
      <c r="B25" s="190"/>
      <c r="C25" s="89" t="s">
        <v>128</v>
      </c>
      <c r="D25" s="90" t="s">
        <v>130</v>
      </c>
      <c r="E25" s="91">
        <v>0</v>
      </c>
      <c r="F25" s="105">
        <v>49.9</v>
      </c>
      <c r="G25" s="67">
        <f t="shared" si="0"/>
        <v>0.8999999999999986</v>
      </c>
      <c r="H25" s="68">
        <f t="shared" si="1"/>
        <v>0.8999999999999986</v>
      </c>
      <c r="I25" s="199"/>
      <c r="J25" s="190"/>
      <c r="K25" s="199"/>
    </row>
    <row r="26" spans="1:11" ht="15" customHeight="1">
      <c r="A26" s="172">
        <v>20</v>
      </c>
      <c r="B26" s="188" t="s">
        <v>176</v>
      </c>
      <c r="C26" s="86" t="s">
        <v>104</v>
      </c>
      <c r="D26" s="87" t="s">
        <v>106</v>
      </c>
      <c r="E26" s="88">
        <v>5</v>
      </c>
      <c r="F26" s="104">
        <v>41.9</v>
      </c>
      <c r="G26" s="57">
        <f t="shared" si="0"/>
        <v>0</v>
      </c>
      <c r="H26" s="58">
        <f t="shared" si="1"/>
        <v>5</v>
      </c>
      <c r="I26" s="197">
        <f>F26+F27+F28</f>
        <v>142.2</v>
      </c>
      <c r="J26" s="203">
        <f>H26+H27+H28</f>
        <v>13.899999999999999</v>
      </c>
      <c r="K26" s="200">
        <v>7</v>
      </c>
    </row>
    <row r="27" spans="1:11" ht="15" customHeight="1">
      <c r="A27" s="173"/>
      <c r="B27" s="189"/>
      <c r="C27" s="80" t="s">
        <v>121</v>
      </c>
      <c r="D27" s="81" t="s">
        <v>122</v>
      </c>
      <c r="E27" s="82">
        <v>5</v>
      </c>
      <c r="F27" s="102">
        <v>52.9</v>
      </c>
      <c r="G27" s="62">
        <f t="shared" si="0"/>
        <v>3.8999999999999986</v>
      </c>
      <c r="H27" s="63">
        <f t="shared" si="1"/>
        <v>8.899999999999999</v>
      </c>
      <c r="I27" s="198"/>
      <c r="J27" s="189"/>
      <c r="K27" s="198"/>
    </row>
    <row r="28" spans="1:11" ht="15" customHeight="1" thickBot="1">
      <c r="A28" s="174"/>
      <c r="B28" s="190"/>
      <c r="C28" s="89" t="s">
        <v>111</v>
      </c>
      <c r="D28" s="90" t="s">
        <v>112</v>
      </c>
      <c r="E28" s="91">
        <v>0</v>
      </c>
      <c r="F28" s="105">
        <v>47.4</v>
      </c>
      <c r="G28" s="67">
        <f t="shared" si="0"/>
        <v>0</v>
      </c>
      <c r="H28" s="68">
        <f t="shared" si="1"/>
        <v>0</v>
      </c>
      <c r="I28" s="199"/>
      <c r="J28" s="190"/>
      <c r="K28" s="199"/>
    </row>
    <row r="29" spans="1:11" ht="15" customHeight="1">
      <c r="A29" s="185">
        <v>6</v>
      </c>
      <c r="B29" s="175" t="s">
        <v>149</v>
      </c>
      <c r="C29" s="54" t="s">
        <v>48</v>
      </c>
      <c r="D29" s="55" t="s">
        <v>183</v>
      </c>
      <c r="E29" s="56">
        <v>5</v>
      </c>
      <c r="F29" s="99">
        <v>46.8</v>
      </c>
      <c r="G29" s="57">
        <f t="shared" si="0"/>
        <v>0</v>
      </c>
      <c r="H29" s="58">
        <f t="shared" si="1"/>
        <v>5</v>
      </c>
      <c r="I29" s="197">
        <f>F29+F30+F31</f>
        <v>131.4</v>
      </c>
      <c r="J29" s="203">
        <f>H29+H30+H31</f>
        <v>15</v>
      </c>
      <c r="K29" s="200">
        <v>8</v>
      </c>
    </row>
    <row r="30" spans="1:11" ht="15" customHeight="1">
      <c r="A30" s="186"/>
      <c r="B30" s="176"/>
      <c r="C30" s="59" t="s">
        <v>80</v>
      </c>
      <c r="D30" s="60" t="s">
        <v>98</v>
      </c>
      <c r="E30" s="61">
        <v>5</v>
      </c>
      <c r="F30" s="97">
        <v>45.7</v>
      </c>
      <c r="G30" s="62">
        <f t="shared" si="0"/>
        <v>0</v>
      </c>
      <c r="H30" s="63">
        <f t="shared" si="1"/>
        <v>5</v>
      </c>
      <c r="I30" s="198"/>
      <c r="J30" s="189"/>
      <c r="K30" s="198"/>
    </row>
    <row r="31" spans="1:11" ht="15" customHeight="1" thickBot="1">
      <c r="A31" s="187"/>
      <c r="B31" s="177"/>
      <c r="C31" s="64" t="s">
        <v>68</v>
      </c>
      <c r="D31" s="65" t="s">
        <v>86</v>
      </c>
      <c r="E31" s="66">
        <v>5</v>
      </c>
      <c r="F31" s="98">
        <v>38.9</v>
      </c>
      <c r="G31" s="67">
        <f t="shared" si="0"/>
        <v>0</v>
      </c>
      <c r="H31" s="68">
        <f t="shared" si="1"/>
        <v>5</v>
      </c>
      <c r="I31" s="199"/>
      <c r="J31" s="190"/>
      <c r="K31" s="199"/>
    </row>
    <row r="32" spans="1:11" ht="15" customHeight="1">
      <c r="A32" s="172">
        <v>16</v>
      </c>
      <c r="B32" s="188" t="s">
        <v>164</v>
      </c>
      <c r="C32" s="86" t="s">
        <v>30</v>
      </c>
      <c r="D32" s="87" t="s">
        <v>31</v>
      </c>
      <c r="E32" s="88">
        <v>0</v>
      </c>
      <c r="F32" s="104">
        <v>53.2</v>
      </c>
      <c r="G32" s="57">
        <f t="shared" si="0"/>
        <v>4.200000000000003</v>
      </c>
      <c r="H32" s="58">
        <f t="shared" si="1"/>
        <v>4.200000000000003</v>
      </c>
      <c r="I32" s="197">
        <f>F32+F33+F34</f>
        <v>153.9</v>
      </c>
      <c r="J32" s="203">
        <f>H32+H33+H34</f>
        <v>20</v>
      </c>
      <c r="K32" s="200">
        <v>9</v>
      </c>
    </row>
    <row r="33" spans="1:11" ht="15" customHeight="1">
      <c r="A33" s="173"/>
      <c r="B33" s="189"/>
      <c r="C33" s="80" t="s">
        <v>32</v>
      </c>
      <c r="D33" s="81" t="s">
        <v>33</v>
      </c>
      <c r="E33" s="82">
        <v>5</v>
      </c>
      <c r="F33" s="102">
        <v>54.8</v>
      </c>
      <c r="G33" s="62">
        <f t="shared" si="0"/>
        <v>5.799999999999997</v>
      </c>
      <c r="H33" s="63">
        <f t="shared" si="1"/>
        <v>10.799999999999997</v>
      </c>
      <c r="I33" s="198"/>
      <c r="J33" s="189"/>
      <c r="K33" s="198"/>
    </row>
    <row r="34" spans="1:11" ht="15" customHeight="1" thickBot="1">
      <c r="A34" s="174"/>
      <c r="B34" s="190"/>
      <c r="C34" s="89" t="s">
        <v>28</v>
      </c>
      <c r="D34" s="90" t="s">
        <v>29</v>
      </c>
      <c r="E34" s="91">
        <v>5</v>
      </c>
      <c r="F34" s="105">
        <v>45.9</v>
      </c>
      <c r="G34" s="67">
        <f t="shared" si="0"/>
        <v>0</v>
      </c>
      <c r="H34" s="68">
        <f t="shared" si="1"/>
        <v>5</v>
      </c>
      <c r="I34" s="199"/>
      <c r="J34" s="190"/>
      <c r="K34" s="199"/>
    </row>
    <row r="35" spans="1:11" ht="15" customHeight="1">
      <c r="A35" s="172">
        <v>11</v>
      </c>
      <c r="B35" s="175" t="s">
        <v>154</v>
      </c>
      <c r="C35" s="54" t="s">
        <v>69</v>
      </c>
      <c r="D35" s="55" t="s">
        <v>90</v>
      </c>
      <c r="E35" s="56">
        <v>0</v>
      </c>
      <c r="F35" s="99">
        <v>43.5</v>
      </c>
      <c r="G35" s="57">
        <f t="shared" si="0"/>
        <v>0</v>
      </c>
      <c r="H35" s="58">
        <f t="shared" si="1"/>
        <v>0</v>
      </c>
      <c r="I35" s="197">
        <f>F35+F36+F37</f>
        <v>160.9</v>
      </c>
      <c r="J35" s="203">
        <f>H35+H36+H37</f>
        <v>39.400000000000006</v>
      </c>
      <c r="K35" s="200">
        <v>10</v>
      </c>
    </row>
    <row r="36" spans="1:11" ht="15" customHeight="1">
      <c r="A36" s="173"/>
      <c r="B36" s="176"/>
      <c r="C36" s="59" t="s">
        <v>51</v>
      </c>
      <c r="D36" s="60" t="s">
        <v>60</v>
      </c>
      <c r="E36" s="61">
        <v>20</v>
      </c>
      <c r="F36" s="97">
        <v>55.2</v>
      </c>
      <c r="G36" s="62">
        <f t="shared" si="0"/>
        <v>6.200000000000003</v>
      </c>
      <c r="H36" s="63">
        <f t="shared" si="1"/>
        <v>26.200000000000003</v>
      </c>
      <c r="I36" s="198"/>
      <c r="J36" s="189"/>
      <c r="K36" s="198"/>
    </row>
    <row r="37" spans="1:11" ht="15" customHeight="1" thickBot="1">
      <c r="A37" s="174"/>
      <c r="B37" s="177"/>
      <c r="C37" s="64" t="s">
        <v>157</v>
      </c>
      <c r="D37" s="65" t="s">
        <v>59</v>
      </c>
      <c r="E37" s="66">
        <v>0</v>
      </c>
      <c r="F37" s="98">
        <v>62.2</v>
      </c>
      <c r="G37" s="67">
        <f t="shared" si="0"/>
        <v>13.200000000000003</v>
      </c>
      <c r="H37" s="68">
        <f t="shared" si="1"/>
        <v>13.200000000000003</v>
      </c>
      <c r="I37" s="199"/>
      <c r="J37" s="190"/>
      <c r="K37" s="199"/>
    </row>
    <row r="38" spans="1:11" ht="15" customHeight="1">
      <c r="A38" s="185">
        <v>7</v>
      </c>
      <c r="B38" s="175" t="s">
        <v>150</v>
      </c>
      <c r="C38" s="54" t="s">
        <v>49</v>
      </c>
      <c r="D38" s="55" t="s">
        <v>58</v>
      </c>
      <c r="E38" s="56">
        <v>10</v>
      </c>
      <c r="F38" s="99">
        <v>36.2</v>
      </c>
      <c r="G38" s="57">
        <f t="shared" si="0"/>
        <v>0</v>
      </c>
      <c r="H38" s="58">
        <f t="shared" si="1"/>
        <v>10</v>
      </c>
      <c r="I38" s="197" t="s">
        <v>194</v>
      </c>
      <c r="J38" s="203">
        <f>H38+H39+H40</f>
        <v>130</v>
      </c>
      <c r="K38" s="200">
        <v>11</v>
      </c>
    </row>
    <row r="39" spans="1:11" ht="15" customHeight="1">
      <c r="A39" s="186"/>
      <c r="B39" s="176"/>
      <c r="C39" s="59" t="s">
        <v>48</v>
      </c>
      <c r="D39" s="60" t="s">
        <v>57</v>
      </c>
      <c r="E39" s="61"/>
      <c r="F39" s="130" t="s">
        <v>193</v>
      </c>
      <c r="G39" s="62"/>
      <c r="H39" s="63">
        <v>120</v>
      </c>
      <c r="I39" s="198"/>
      <c r="J39" s="189"/>
      <c r="K39" s="198"/>
    </row>
    <row r="40" spans="1:11" ht="15" customHeight="1" thickBot="1">
      <c r="A40" s="187"/>
      <c r="B40" s="177"/>
      <c r="C40" s="64" t="s">
        <v>53</v>
      </c>
      <c r="D40" s="65" t="s">
        <v>77</v>
      </c>
      <c r="E40" s="66">
        <v>0</v>
      </c>
      <c r="F40" s="98">
        <v>39.6</v>
      </c>
      <c r="G40" s="67">
        <f>IF((F40-H$3)&gt;0,F40-H$3,0)</f>
        <v>0</v>
      </c>
      <c r="H40" s="68">
        <f>G40+E40</f>
        <v>0</v>
      </c>
      <c r="I40" s="199"/>
      <c r="J40" s="190"/>
      <c r="K40" s="199"/>
    </row>
    <row r="41" spans="1:11" ht="15" customHeight="1">
      <c r="A41" s="172">
        <v>5</v>
      </c>
      <c r="B41" s="175" t="s">
        <v>148</v>
      </c>
      <c r="C41" s="54" t="s">
        <v>48</v>
      </c>
      <c r="D41" s="55" t="s">
        <v>99</v>
      </c>
      <c r="E41" s="56">
        <v>10</v>
      </c>
      <c r="F41" s="99">
        <v>42.3</v>
      </c>
      <c r="G41" s="57">
        <f>IF((F41-H$3)&gt;0,F41-H$3,0)</f>
        <v>0</v>
      </c>
      <c r="H41" s="58">
        <f>G41+E41</f>
        <v>10</v>
      </c>
      <c r="I41" s="197" t="s">
        <v>194</v>
      </c>
      <c r="J41" s="203">
        <f>H41+H42+H43</f>
        <v>130</v>
      </c>
      <c r="K41" s="200">
        <v>12</v>
      </c>
    </row>
    <row r="42" spans="1:11" ht="15" customHeight="1">
      <c r="A42" s="173"/>
      <c r="B42" s="176"/>
      <c r="C42" s="59" t="s">
        <v>80</v>
      </c>
      <c r="D42" s="60" t="s">
        <v>84</v>
      </c>
      <c r="E42" s="61"/>
      <c r="F42" s="130" t="s">
        <v>193</v>
      </c>
      <c r="G42" s="62"/>
      <c r="H42" s="63">
        <v>120</v>
      </c>
      <c r="I42" s="198"/>
      <c r="J42" s="189"/>
      <c r="K42" s="198"/>
    </row>
    <row r="43" spans="1:11" ht="15" customHeight="1" thickBot="1">
      <c r="A43" s="174"/>
      <c r="B43" s="177"/>
      <c r="C43" s="64" t="s">
        <v>79</v>
      </c>
      <c r="D43" s="65" t="s">
        <v>94</v>
      </c>
      <c r="E43" s="66">
        <v>0</v>
      </c>
      <c r="F43" s="98">
        <v>40.9</v>
      </c>
      <c r="G43" s="67">
        <f>IF((F43-H$3)&gt;0,F43-H$3,0)</f>
        <v>0</v>
      </c>
      <c r="H43" s="68">
        <f>G43+E43</f>
        <v>0</v>
      </c>
      <c r="I43" s="199"/>
      <c r="J43" s="190"/>
      <c r="K43" s="199"/>
    </row>
    <row r="44" spans="1:11" ht="15" customHeight="1">
      <c r="A44" s="172">
        <v>19</v>
      </c>
      <c r="B44" s="188" t="s">
        <v>172</v>
      </c>
      <c r="C44" s="77" t="s">
        <v>104</v>
      </c>
      <c r="D44" s="78" t="s">
        <v>105</v>
      </c>
      <c r="E44" s="79">
        <v>10</v>
      </c>
      <c r="F44" s="101">
        <v>46.8</v>
      </c>
      <c r="G44" s="72">
        <f>IF((F44-H$3)&gt;0,F44-H$3,0)</f>
        <v>0</v>
      </c>
      <c r="H44" s="73">
        <f>G44+E44</f>
        <v>10</v>
      </c>
      <c r="I44" s="197" t="s">
        <v>194</v>
      </c>
      <c r="J44" s="203">
        <f>H44+H45+H46</f>
        <v>130</v>
      </c>
      <c r="K44" s="200">
        <v>13</v>
      </c>
    </row>
    <row r="45" spans="1:11" ht="15" customHeight="1">
      <c r="A45" s="173"/>
      <c r="B45" s="189"/>
      <c r="C45" s="80" t="s">
        <v>114</v>
      </c>
      <c r="D45" s="81" t="s">
        <v>115</v>
      </c>
      <c r="E45" s="82"/>
      <c r="F45" s="135" t="s">
        <v>193</v>
      </c>
      <c r="G45" s="62"/>
      <c r="H45" s="63">
        <v>120</v>
      </c>
      <c r="I45" s="198"/>
      <c r="J45" s="189"/>
      <c r="K45" s="198"/>
    </row>
    <row r="46" spans="1:11" ht="15" customHeight="1" thickBot="1">
      <c r="A46" s="174"/>
      <c r="B46" s="190"/>
      <c r="C46" s="83" t="s">
        <v>109</v>
      </c>
      <c r="D46" s="84" t="s">
        <v>116</v>
      </c>
      <c r="E46" s="85">
        <v>0</v>
      </c>
      <c r="F46" s="103">
        <v>43.9</v>
      </c>
      <c r="G46" s="75">
        <f>IF((F46-H$3)&gt;0,F46-H$3,0)</f>
        <v>0</v>
      </c>
      <c r="H46" s="76">
        <f>G46+E46</f>
        <v>0</v>
      </c>
      <c r="I46" s="199"/>
      <c r="J46" s="190"/>
      <c r="K46" s="199"/>
    </row>
    <row r="47" spans="1:11" ht="15" customHeight="1">
      <c r="A47" s="172">
        <v>1</v>
      </c>
      <c r="B47" s="175" t="s">
        <v>144</v>
      </c>
      <c r="C47" s="54" t="s">
        <v>49</v>
      </c>
      <c r="D47" s="55" t="s">
        <v>93</v>
      </c>
      <c r="E47" s="56">
        <v>5</v>
      </c>
      <c r="F47" s="57">
        <v>46.5</v>
      </c>
      <c r="G47" s="57">
        <f>IF((F47-H$3)&gt;0,F47-H$3,0)</f>
        <v>0</v>
      </c>
      <c r="H47" s="58">
        <f>G47+E47</f>
        <v>5</v>
      </c>
      <c r="I47" s="197" t="s">
        <v>194</v>
      </c>
      <c r="J47" s="203">
        <f>H47+H48+H49</f>
        <v>135.3</v>
      </c>
      <c r="K47" s="200">
        <v>14</v>
      </c>
    </row>
    <row r="48" spans="1:11" ht="15" customHeight="1">
      <c r="A48" s="173"/>
      <c r="B48" s="176"/>
      <c r="C48" s="59" t="s">
        <v>79</v>
      </c>
      <c r="D48" s="60" t="s">
        <v>82</v>
      </c>
      <c r="E48" s="61"/>
      <c r="F48" s="130" t="s">
        <v>193</v>
      </c>
      <c r="G48" s="62"/>
      <c r="H48" s="63">
        <v>120</v>
      </c>
      <c r="I48" s="198"/>
      <c r="J48" s="189"/>
      <c r="K48" s="198"/>
    </row>
    <row r="49" spans="1:11" ht="15" customHeight="1" thickBot="1">
      <c r="A49" s="174"/>
      <c r="B49" s="177"/>
      <c r="C49" s="64" t="s">
        <v>54</v>
      </c>
      <c r="D49" s="65" t="s">
        <v>62</v>
      </c>
      <c r="E49" s="66">
        <v>10</v>
      </c>
      <c r="F49" s="98">
        <v>49.3</v>
      </c>
      <c r="G49" s="67">
        <f>IF((F49-H$3)&gt;0,F49-H$3,0)</f>
        <v>0.29999999999999716</v>
      </c>
      <c r="H49" s="68">
        <f>G49+E49</f>
        <v>10.299999999999997</v>
      </c>
      <c r="I49" s="199"/>
      <c r="J49" s="190"/>
      <c r="K49" s="199"/>
    </row>
    <row r="50" spans="1:11" ht="15" customHeight="1">
      <c r="A50" s="185">
        <v>9</v>
      </c>
      <c r="B50" s="175" t="s">
        <v>152</v>
      </c>
      <c r="C50" s="54" t="s">
        <v>52</v>
      </c>
      <c r="D50" s="55" t="s">
        <v>158</v>
      </c>
      <c r="E50" s="56"/>
      <c r="F50" s="100" t="s">
        <v>193</v>
      </c>
      <c r="G50" s="57"/>
      <c r="H50" s="58">
        <v>120</v>
      </c>
      <c r="I50" s="197" t="s">
        <v>194</v>
      </c>
      <c r="J50" s="203">
        <f>H50+H51+H52</f>
        <v>138</v>
      </c>
      <c r="K50" s="200">
        <v>15</v>
      </c>
    </row>
    <row r="51" spans="1:11" ht="15" customHeight="1">
      <c r="A51" s="186"/>
      <c r="B51" s="176"/>
      <c r="C51" s="59" t="s">
        <v>54</v>
      </c>
      <c r="D51" s="60" t="s">
        <v>85</v>
      </c>
      <c r="E51" s="61">
        <v>10</v>
      </c>
      <c r="F51" s="141">
        <v>52</v>
      </c>
      <c r="G51" s="62">
        <f>IF((F51-H$3)&gt;0,F51-H$3,0)</f>
        <v>3</v>
      </c>
      <c r="H51" s="63">
        <f>G51+E51</f>
        <v>13</v>
      </c>
      <c r="I51" s="198"/>
      <c r="J51" s="189"/>
      <c r="K51" s="198"/>
    </row>
    <row r="52" spans="1:11" ht="15" customHeight="1" thickBot="1">
      <c r="A52" s="187"/>
      <c r="B52" s="177"/>
      <c r="C52" s="64" t="s">
        <v>52</v>
      </c>
      <c r="D52" s="65" t="s">
        <v>87</v>
      </c>
      <c r="E52" s="66">
        <v>5</v>
      </c>
      <c r="F52" s="98">
        <v>47.7</v>
      </c>
      <c r="G52" s="67">
        <f>IF((F52-H$3)&gt;0,F52-H$3,0)</f>
        <v>0</v>
      </c>
      <c r="H52" s="68">
        <f>G52+E52</f>
        <v>5</v>
      </c>
      <c r="I52" s="199"/>
      <c r="J52" s="190"/>
      <c r="K52" s="199"/>
    </row>
    <row r="53" spans="1:11" ht="15" customHeight="1">
      <c r="A53" s="172">
        <v>12</v>
      </c>
      <c r="B53" s="175" t="s">
        <v>155</v>
      </c>
      <c r="C53" s="54" t="s">
        <v>68</v>
      </c>
      <c r="D53" s="55" t="s">
        <v>89</v>
      </c>
      <c r="E53" s="56"/>
      <c r="F53" s="100" t="s">
        <v>193</v>
      </c>
      <c r="G53" s="57"/>
      <c r="H53" s="58">
        <v>120</v>
      </c>
      <c r="I53" s="197" t="s">
        <v>194</v>
      </c>
      <c r="J53" s="203">
        <f>H53+H54+H55</f>
        <v>140.6</v>
      </c>
      <c r="K53" s="200">
        <v>16</v>
      </c>
    </row>
    <row r="54" spans="1:11" ht="15" customHeight="1">
      <c r="A54" s="173"/>
      <c r="B54" s="176"/>
      <c r="C54" s="59" t="s">
        <v>81</v>
      </c>
      <c r="D54" s="60" t="s">
        <v>88</v>
      </c>
      <c r="E54" s="61">
        <v>15</v>
      </c>
      <c r="F54" s="97">
        <v>54.6</v>
      </c>
      <c r="G54" s="62">
        <f>IF((F54-H$3)&gt;0,F54-H$3,0)</f>
        <v>5.600000000000001</v>
      </c>
      <c r="H54" s="63">
        <f>G54+E54</f>
        <v>20.6</v>
      </c>
      <c r="I54" s="198"/>
      <c r="J54" s="189"/>
      <c r="K54" s="198"/>
    </row>
    <row r="55" spans="1:11" ht="15" customHeight="1" thickBot="1">
      <c r="A55" s="174"/>
      <c r="B55" s="177"/>
      <c r="C55" s="64" t="s">
        <v>53</v>
      </c>
      <c r="D55" s="65" t="s">
        <v>61</v>
      </c>
      <c r="E55" s="66">
        <v>0</v>
      </c>
      <c r="F55" s="98">
        <v>48.9</v>
      </c>
      <c r="G55" s="67">
        <f>IF((F55-H$3)&gt;0,F55-H$3,0)</f>
        <v>0</v>
      </c>
      <c r="H55" s="68">
        <f>G55+E55</f>
        <v>0</v>
      </c>
      <c r="I55" s="199"/>
      <c r="J55" s="190"/>
      <c r="K55" s="199"/>
    </row>
    <row r="56" spans="1:11" ht="15" customHeight="1">
      <c r="A56" s="172">
        <v>18</v>
      </c>
      <c r="B56" s="193" t="s">
        <v>166</v>
      </c>
      <c r="C56" s="86" t="s">
        <v>37</v>
      </c>
      <c r="D56" s="87" t="s">
        <v>38</v>
      </c>
      <c r="E56" s="88">
        <v>15</v>
      </c>
      <c r="F56" s="104">
        <v>52.7</v>
      </c>
      <c r="G56" s="57">
        <f>IF((F56-H$3)&gt;0,F56-H$3,0)</f>
        <v>3.700000000000003</v>
      </c>
      <c r="H56" s="58">
        <f>G56+E56</f>
        <v>18.700000000000003</v>
      </c>
      <c r="I56" s="197" t="s">
        <v>194</v>
      </c>
      <c r="J56" s="203">
        <f>H56+H57+H58</f>
        <v>143.7</v>
      </c>
      <c r="K56" s="200">
        <v>17</v>
      </c>
    </row>
    <row r="57" spans="1:11" ht="15" customHeight="1">
      <c r="A57" s="173"/>
      <c r="B57" s="189"/>
      <c r="C57" s="80" t="s">
        <v>44</v>
      </c>
      <c r="D57" s="81" t="s">
        <v>46</v>
      </c>
      <c r="E57" s="82"/>
      <c r="F57" s="135" t="s">
        <v>193</v>
      </c>
      <c r="G57" s="62"/>
      <c r="H57" s="63">
        <v>120</v>
      </c>
      <c r="I57" s="198"/>
      <c r="J57" s="189"/>
      <c r="K57" s="198"/>
    </row>
    <row r="58" spans="1:11" ht="15" customHeight="1" thickBot="1">
      <c r="A58" s="174"/>
      <c r="B58" s="194"/>
      <c r="C58" s="89" t="s">
        <v>35</v>
      </c>
      <c r="D58" s="90" t="s">
        <v>47</v>
      </c>
      <c r="E58" s="91">
        <v>0</v>
      </c>
      <c r="F58" s="137">
        <v>54</v>
      </c>
      <c r="G58" s="67">
        <f>IF((F58-H$3)&gt;0,F58-H$3,0)</f>
        <v>5</v>
      </c>
      <c r="H58" s="68">
        <f>G58+E58</f>
        <v>5</v>
      </c>
      <c r="I58" s="199"/>
      <c r="J58" s="190"/>
      <c r="K58" s="199"/>
    </row>
    <row r="59" spans="1:11" ht="15" customHeight="1">
      <c r="A59" s="172">
        <v>3</v>
      </c>
      <c r="B59" s="175" t="s">
        <v>146</v>
      </c>
      <c r="C59" s="54" t="s">
        <v>68</v>
      </c>
      <c r="D59" s="55" t="s">
        <v>83</v>
      </c>
      <c r="E59" s="56"/>
      <c r="F59" s="100" t="s">
        <v>193</v>
      </c>
      <c r="G59" s="57"/>
      <c r="H59" s="58">
        <v>120</v>
      </c>
      <c r="I59" s="197" t="s">
        <v>194</v>
      </c>
      <c r="J59" s="203">
        <f>H59+H60+H61</f>
        <v>240</v>
      </c>
      <c r="K59" s="200">
        <v>18</v>
      </c>
    </row>
    <row r="60" spans="1:11" ht="15" customHeight="1">
      <c r="A60" s="173"/>
      <c r="B60" s="176"/>
      <c r="C60" s="59" t="s">
        <v>49</v>
      </c>
      <c r="D60" s="60" t="s">
        <v>70</v>
      </c>
      <c r="E60" s="61"/>
      <c r="F60" s="130" t="s">
        <v>193</v>
      </c>
      <c r="G60" s="62"/>
      <c r="H60" s="63">
        <v>120</v>
      </c>
      <c r="I60" s="198"/>
      <c r="J60" s="189"/>
      <c r="K60" s="198"/>
    </row>
    <row r="61" spans="1:11" ht="15" customHeight="1" thickBot="1">
      <c r="A61" s="174"/>
      <c r="B61" s="177"/>
      <c r="C61" s="64" t="s">
        <v>65</v>
      </c>
      <c r="D61" s="65" t="s">
        <v>71</v>
      </c>
      <c r="E61" s="66">
        <v>0</v>
      </c>
      <c r="F61" s="131">
        <v>39</v>
      </c>
      <c r="G61" s="67">
        <f>IF((F61-H$3)&gt;0,F61-H$3,0)</f>
        <v>0</v>
      </c>
      <c r="H61" s="68">
        <f>G61+E61</f>
        <v>0</v>
      </c>
      <c r="I61" s="199"/>
      <c r="J61" s="190"/>
      <c r="K61" s="199"/>
    </row>
    <row r="62" spans="1:11" ht="15" customHeight="1">
      <c r="A62" s="172">
        <v>24</v>
      </c>
      <c r="B62" s="188" t="s">
        <v>177</v>
      </c>
      <c r="C62" s="86" t="s">
        <v>109</v>
      </c>
      <c r="D62" s="87" t="s">
        <v>124</v>
      </c>
      <c r="E62" s="88">
        <v>0</v>
      </c>
      <c r="F62" s="104">
        <v>51.2</v>
      </c>
      <c r="G62" s="57">
        <f>IF((F62-H$3)&gt;0,F62-H$3,0)</f>
        <v>2.200000000000003</v>
      </c>
      <c r="H62" s="58">
        <f>G62+E62</f>
        <v>2.200000000000003</v>
      </c>
      <c r="I62" s="197" t="s">
        <v>194</v>
      </c>
      <c r="J62" s="203">
        <f>H62+H63+H64</f>
        <v>242.2</v>
      </c>
      <c r="K62" s="200">
        <v>19</v>
      </c>
    </row>
    <row r="63" spans="1:11" ht="15" customHeight="1">
      <c r="A63" s="173"/>
      <c r="B63" s="189"/>
      <c r="C63" s="80" t="s">
        <v>126</v>
      </c>
      <c r="D63" s="81" t="s">
        <v>127</v>
      </c>
      <c r="E63" s="82"/>
      <c r="F63" s="135" t="s">
        <v>192</v>
      </c>
      <c r="G63" s="62"/>
      <c r="H63" s="63">
        <v>120</v>
      </c>
      <c r="I63" s="198"/>
      <c r="J63" s="189"/>
      <c r="K63" s="198"/>
    </row>
    <row r="64" spans="1:11" ht="15" customHeight="1" thickBot="1">
      <c r="A64" s="174"/>
      <c r="B64" s="190"/>
      <c r="C64" s="89" t="s">
        <v>126</v>
      </c>
      <c r="D64" s="90" t="s">
        <v>125</v>
      </c>
      <c r="E64" s="91"/>
      <c r="F64" s="139" t="s">
        <v>193</v>
      </c>
      <c r="G64" s="67"/>
      <c r="H64" s="68">
        <v>120</v>
      </c>
      <c r="I64" s="199"/>
      <c r="J64" s="190"/>
      <c r="K64" s="199"/>
    </row>
    <row r="65" spans="1:11" ht="15" customHeight="1">
      <c r="A65" s="172">
        <v>23</v>
      </c>
      <c r="B65" s="193" t="s">
        <v>174</v>
      </c>
      <c r="C65" s="77" t="s">
        <v>119</v>
      </c>
      <c r="D65" s="78" t="s">
        <v>120</v>
      </c>
      <c r="E65" s="79"/>
      <c r="F65" s="134" t="s">
        <v>193</v>
      </c>
      <c r="G65" s="72"/>
      <c r="H65" s="73">
        <v>120</v>
      </c>
      <c r="I65" s="197" t="s">
        <v>194</v>
      </c>
      <c r="J65" s="203">
        <f>H65+H66+H67</f>
        <v>249.1</v>
      </c>
      <c r="K65" s="200">
        <v>20</v>
      </c>
    </row>
    <row r="66" spans="1:11" ht="15" customHeight="1">
      <c r="A66" s="173"/>
      <c r="B66" s="189"/>
      <c r="C66" s="80" t="s">
        <v>117</v>
      </c>
      <c r="D66" s="81" t="s">
        <v>118</v>
      </c>
      <c r="E66" s="82"/>
      <c r="F66" s="135" t="s">
        <v>193</v>
      </c>
      <c r="G66" s="62"/>
      <c r="H66" s="63">
        <v>120</v>
      </c>
      <c r="I66" s="198"/>
      <c r="J66" s="189"/>
      <c r="K66" s="198"/>
    </row>
    <row r="67" spans="1:11" ht="15" customHeight="1" thickBot="1">
      <c r="A67" s="192"/>
      <c r="B67" s="194"/>
      <c r="C67" s="83" t="s">
        <v>126</v>
      </c>
      <c r="D67" s="84" t="s">
        <v>171</v>
      </c>
      <c r="E67" s="85">
        <v>0</v>
      </c>
      <c r="F67" s="103">
        <v>58.1</v>
      </c>
      <c r="G67" s="75">
        <f>IF((F67-H$3)&gt;0,F67-H$3,0)</f>
        <v>9.100000000000001</v>
      </c>
      <c r="H67" s="76">
        <f>G67+E67</f>
        <v>9.100000000000001</v>
      </c>
      <c r="I67" s="208"/>
      <c r="J67" s="194"/>
      <c r="K67" s="199"/>
    </row>
    <row r="68" spans="1:11" ht="15" customHeight="1">
      <c r="A68" s="172">
        <v>25</v>
      </c>
      <c r="B68" s="188" t="s">
        <v>175</v>
      </c>
      <c r="C68" s="86" t="s">
        <v>184</v>
      </c>
      <c r="D68" s="87" t="s">
        <v>186</v>
      </c>
      <c r="E68" s="88">
        <v>0</v>
      </c>
      <c r="F68" s="104">
        <v>60.6</v>
      </c>
      <c r="G68" s="57">
        <f>IF((F68-H$3)&gt;0,F68-H$3,0)</f>
        <v>11.600000000000001</v>
      </c>
      <c r="H68" s="58">
        <f>G68+E68</f>
        <v>11.600000000000001</v>
      </c>
      <c r="I68" s="197" t="s">
        <v>194</v>
      </c>
      <c r="J68" s="203">
        <f>H68+H69+H70</f>
        <v>251.6</v>
      </c>
      <c r="K68" s="200">
        <v>21</v>
      </c>
    </row>
    <row r="69" spans="1:11" ht="15" customHeight="1">
      <c r="A69" s="173"/>
      <c r="B69" s="189"/>
      <c r="C69" s="80" t="s">
        <v>136</v>
      </c>
      <c r="D69" s="81" t="s">
        <v>137</v>
      </c>
      <c r="E69" s="82"/>
      <c r="F69" s="135" t="s">
        <v>193</v>
      </c>
      <c r="G69" s="62"/>
      <c r="H69" s="63">
        <v>120</v>
      </c>
      <c r="I69" s="198"/>
      <c r="J69" s="189"/>
      <c r="K69" s="198"/>
    </row>
    <row r="70" spans="1:11" ht="15" customHeight="1" thickBot="1">
      <c r="A70" s="174"/>
      <c r="B70" s="190"/>
      <c r="C70" s="89" t="s">
        <v>114</v>
      </c>
      <c r="D70" s="90" t="s">
        <v>170</v>
      </c>
      <c r="E70" s="91"/>
      <c r="F70" s="139" t="s">
        <v>192</v>
      </c>
      <c r="G70" s="67"/>
      <c r="H70" s="68">
        <v>120</v>
      </c>
      <c r="I70" s="199"/>
      <c r="J70" s="190"/>
      <c r="K70" s="199"/>
    </row>
    <row r="71" spans="1:11" ht="15" customHeight="1">
      <c r="A71" s="172">
        <v>14</v>
      </c>
      <c r="B71" s="175" t="s">
        <v>181</v>
      </c>
      <c r="C71" s="54" t="s">
        <v>55</v>
      </c>
      <c r="D71" s="55" t="s">
        <v>63</v>
      </c>
      <c r="E71" s="56"/>
      <c r="F71" s="100" t="s">
        <v>193</v>
      </c>
      <c r="G71" s="57"/>
      <c r="H71" s="58">
        <v>120</v>
      </c>
      <c r="I71" s="197" t="s">
        <v>194</v>
      </c>
      <c r="J71" s="203">
        <f>H71+H72+H73</f>
        <v>255</v>
      </c>
      <c r="K71" s="200">
        <v>22</v>
      </c>
    </row>
    <row r="72" spans="1:11" ht="15" customHeight="1">
      <c r="A72" s="173"/>
      <c r="B72" s="176"/>
      <c r="C72" s="59" t="s">
        <v>52</v>
      </c>
      <c r="D72" s="60" t="s">
        <v>97</v>
      </c>
      <c r="E72" s="61"/>
      <c r="F72" s="130" t="s">
        <v>193</v>
      </c>
      <c r="G72" s="62"/>
      <c r="H72" s="63">
        <v>120</v>
      </c>
      <c r="I72" s="198"/>
      <c r="J72" s="189"/>
      <c r="K72" s="198"/>
    </row>
    <row r="73" spans="1:11" ht="15" customHeight="1" thickBot="1">
      <c r="A73" s="174"/>
      <c r="B73" s="177"/>
      <c r="C73" s="64" t="s">
        <v>54</v>
      </c>
      <c r="D73" s="65" t="s">
        <v>182</v>
      </c>
      <c r="E73" s="66">
        <v>15</v>
      </c>
      <c r="F73" s="98">
        <v>43.7</v>
      </c>
      <c r="G73" s="67">
        <f>IF((F73-H$3)&gt;0,F73-H$3,0)</f>
        <v>0</v>
      </c>
      <c r="H73" s="68">
        <f>G73+E73</f>
        <v>15</v>
      </c>
      <c r="I73" s="199"/>
      <c r="J73" s="190"/>
      <c r="K73" s="199"/>
    </row>
    <row r="74" spans="1:11" ht="15" customHeight="1">
      <c r="A74" s="172">
        <v>17</v>
      </c>
      <c r="B74" s="188" t="s">
        <v>165</v>
      </c>
      <c r="C74" s="77" t="s">
        <v>160</v>
      </c>
      <c r="D74" s="78" t="s">
        <v>34</v>
      </c>
      <c r="E74" s="79"/>
      <c r="F74" s="134" t="s">
        <v>193</v>
      </c>
      <c r="G74" s="72"/>
      <c r="H74" s="73">
        <v>120</v>
      </c>
      <c r="I74" s="197" t="s">
        <v>194</v>
      </c>
      <c r="J74" s="203">
        <f>H74+H75+H76</f>
        <v>261</v>
      </c>
      <c r="K74" s="200">
        <v>23</v>
      </c>
    </row>
    <row r="75" spans="1:11" ht="15" customHeight="1">
      <c r="A75" s="173"/>
      <c r="B75" s="189"/>
      <c r="C75" s="80" t="s">
        <v>135</v>
      </c>
      <c r="D75" s="81" t="s">
        <v>43</v>
      </c>
      <c r="E75" s="82"/>
      <c r="F75" s="135" t="s">
        <v>193</v>
      </c>
      <c r="G75" s="62"/>
      <c r="H75" s="63">
        <v>120</v>
      </c>
      <c r="I75" s="198"/>
      <c r="J75" s="189"/>
      <c r="K75" s="198"/>
    </row>
    <row r="76" spans="1:11" ht="15" customHeight="1" thickBot="1">
      <c r="A76" s="174"/>
      <c r="B76" s="194"/>
      <c r="C76" s="83" t="s">
        <v>161</v>
      </c>
      <c r="D76" s="84" t="s">
        <v>45</v>
      </c>
      <c r="E76" s="85">
        <v>10</v>
      </c>
      <c r="F76" s="136">
        <v>60</v>
      </c>
      <c r="G76" s="75">
        <f>IF((F76-H$3)&gt;0,F76-H$3,0)</f>
        <v>11</v>
      </c>
      <c r="H76" s="76">
        <f>G76+E76</f>
        <v>21</v>
      </c>
      <c r="I76" s="208"/>
      <c r="J76" s="194"/>
      <c r="K76" s="199"/>
    </row>
    <row r="77" spans="1:11" ht="15" customHeight="1">
      <c r="A77" s="204">
        <v>10</v>
      </c>
      <c r="B77" s="175" t="s">
        <v>153</v>
      </c>
      <c r="C77" s="54" t="s">
        <v>67</v>
      </c>
      <c r="D77" s="55" t="s">
        <v>159</v>
      </c>
      <c r="E77" s="56"/>
      <c r="F77" s="100" t="s">
        <v>193</v>
      </c>
      <c r="G77" s="57"/>
      <c r="H77" s="58">
        <v>120</v>
      </c>
      <c r="I77" s="197" t="s">
        <v>194</v>
      </c>
      <c r="J77" s="203">
        <f>H77+H78+H79</f>
        <v>360</v>
      </c>
      <c r="K77" s="200">
        <v>24</v>
      </c>
    </row>
    <row r="78" spans="1:11" ht="15" customHeight="1">
      <c r="A78" s="186"/>
      <c r="B78" s="176"/>
      <c r="C78" s="59" t="s">
        <v>56</v>
      </c>
      <c r="D78" s="60" t="s">
        <v>64</v>
      </c>
      <c r="E78" s="61"/>
      <c r="F78" s="130" t="s">
        <v>193</v>
      </c>
      <c r="G78" s="62"/>
      <c r="H78" s="63">
        <v>120</v>
      </c>
      <c r="I78" s="198"/>
      <c r="J78" s="189"/>
      <c r="K78" s="198"/>
    </row>
    <row r="79" spans="1:11" ht="15" customHeight="1" thickBot="1">
      <c r="A79" s="205"/>
      <c r="B79" s="177"/>
      <c r="C79" s="64" t="s">
        <v>66</v>
      </c>
      <c r="D79" s="65" t="s">
        <v>72</v>
      </c>
      <c r="E79" s="66"/>
      <c r="F79" s="142" t="s">
        <v>193</v>
      </c>
      <c r="G79" s="67"/>
      <c r="H79" s="68">
        <v>120</v>
      </c>
      <c r="I79" s="199"/>
      <c r="J79" s="190"/>
      <c r="K79" s="199"/>
    </row>
    <row r="80" spans="1:11" ht="15" customHeight="1">
      <c r="A80" s="172">
        <v>13</v>
      </c>
      <c r="B80" s="206" t="s">
        <v>156</v>
      </c>
      <c r="C80" s="69" t="s">
        <v>54</v>
      </c>
      <c r="D80" s="70" t="s">
        <v>75</v>
      </c>
      <c r="E80" s="71"/>
      <c r="F80" s="132" t="s">
        <v>193</v>
      </c>
      <c r="G80" s="72"/>
      <c r="H80" s="73">
        <v>120</v>
      </c>
      <c r="I80" s="207" t="s">
        <v>194</v>
      </c>
      <c r="J80" s="212">
        <f>H80+H81+H82</f>
        <v>360</v>
      </c>
      <c r="K80" s="200">
        <v>25</v>
      </c>
    </row>
    <row r="81" spans="1:11" ht="15" customHeight="1">
      <c r="A81" s="173"/>
      <c r="B81" s="176"/>
      <c r="C81" s="59" t="s">
        <v>157</v>
      </c>
      <c r="D81" s="60" t="s">
        <v>78</v>
      </c>
      <c r="E81" s="61"/>
      <c r="F81" s="130" t="s">
        <v>193</v>
      </c>
      <c r="G81" s="62"/>
      <c r="H81" s="63">
        <v>120</v>
      </c>
      <c r="I81" s="198"/>
      <c r="J81" s="189"/>
      <c r="K81" s="198"/>
    </row>
    <row r="82" spans="1:11" ht="15" customHeight="1" thickBot="1">
      <c r="A82" s="174"/>
      <c r="B82" s="177"/>
      <c r="C82" s="64" t="s">
        <v>80</v>
      </c>
      <c r="D82" s="65" t="s">
        <v>101</v>
      </c>
      <c r="E82" s="74"/>
      <c r="F82" s="133" t="s">
        <v>193</v>
      </c>
      <c r="G82" s="75"/>
      <c r="H82" s="76">
        <v>120</v>
      </c>
      <c r="I82" s="199"/>
      <c r="J82" s="190"/>
      <c r="K82" s="199"/>
    </row>
    <row r="83" spans="1:11" ht="15" customHeight="1">
      <c r="A83" s="172">
        <v>26</v>
      </c>
      <c r="B83" s="188" t="s">
        <v>179</v>
      </c>
      <c r="C83" s="86" t="s">
        <v>169</v>
      </c>
      <c r="D83" s="87" t="s">
        <v>173</v>
      </c>
      <c r="E83" s="88"/>
      <c r="F83" s="140" t="s">
        <v>192</v>
      </c>
      <c r="G83" s="57"/>
      <c r="H83" s="58">
        <v>120</v>
      </c>
      <c r="I83" s="197" t="s">
        <v>194</v>
      </c>
      <c r="J83" s="203">
        <f>H83+H84+H85</f>
        <v>360</v>
      </c>
      <c r="K83" s="200">
        <v>26</v>
      </c>
    </row>
    <row r="84" spans="1:11" ht="15" customHeight="1">
      <c r="A84" s="173"/>
      <c r="B84" s="189"/>
      <c r="C84" s="80" t="s">
        <v>167</v>
      </c>
      <c r="D84" s="81" t="s">
        <v>168</v>
      </c>
      <c r="E84" s="82"/>
      <c r="F84" s="135" t="s">
        <v>193</v>
      </c>
      <c r="G84" s="62"/>
      <c r="H84" s="63">
        <v>120</v>
      </c>
      <c r="I84" s="198"/>
      <c r="J84" s="189"/>
      <c r="K84" s="198"/>
    </row>
    <row r="85" spans="1:11" ht="15" customHeight="1" thickBot="1">
      <c r="A85" s="174"/>
      <c r="B85" s="190"/>
      <c r="C85" s="89" t="s">
        <v>133</v>
      </c>
      <c r="D85" s="90" t="s">
        <v>134</v>
      </c>
      <c r="E85" s="91"/>
      <c r="F85" s="139" t="s">
        <v>193</v>
      </c>
      <c r="G85" s="67"/>
      <c r="H85" s="68">
        <v>120</v>
      </c>
      <c r="I85" s="199"/>
      <c r="J85" s="190"/>
      <c r="K85" s="199"/>
    </row>
  </sheetData>
  <mergeCells count="140">
    <mergeCell ref="J44:J46"/>
    <mergeCell ref="K44:K46"/>
    <mergeCell ref="J74:J76"/>
    <mergeCell ref="J26:J28"/>
    <mergeCell ref="J62:J64"/>
    <mergeCell ref="J50:J52"/>
    <mergeCell ref="K50:K52"/>
    <mergeCell ref="J38:J40"/>
    <mergeCell ref="J41:J43"/>
    <mergeCell ref="J35:J37"/>
    <mergeCell ref="J83:J85"/>
    <mergeCell ref="K83:K85"/>
    <mergeCell ref="J65:J67"/>
    <mergeCell ref="K65:K67"/>
    <mergeCell ref="J68:J70"/>
    <mergeCell ref="K68:K70"/>
    <mergeCell ref="K74:K76"/>
    <mergeCell ref="K80:K82"/>
    <mergeCell ref="J80:J82"/>
    <mergeCell ref="K71:K73"/>
    <mergeCell ref="J11:J13"/>
    <mergeCell ref="K11:K13"/>
    <mergeCell ref="J32:J34"/>
    <mergeCell ref="K32:K34"/>
    <mergeCell ref="J23:J25"/>
    <mergeCell ref="K23:K25"/>
    <mergeCell ref="K14:K16"/>
    <mergeCell ref="J14:J16"/>
    <mergeCell ref="K77:K79"/>
    <mergeCell ref="J77:J79"/>
    <mergeCell ref="J53:J55"/>
    <mergeCell ref="K53:K55"/>
    <mergeCell ref="K62:K64"/>
    <mergeCell ref="J56:J58"/>
    <mergeCell ref="K56:K58"/>
    <mergeCell ref="J71:J73"/>
    <mergeCell ref="K35:K37"/>
    <mergeCell ref="K26:K28"/>
    <mergeCell ref="J17:J19"/>
    <mergeCell ref="K17:K19"/>
    <mergeCell ref="K8:K10"/>
    <mergeCell ref="J59:J61"/>
    <mergeCell ref="K59:K61"/>
    <mergeCell ref="K20:K22"/>
    <mergeCell ref="J20:J22"/>
    <mergeCell ref="J8:J10"/>
    <mergeCell ref="K41:K43"/>
    <mergeCell ref="J29:J31"/>
    <mergeCell ref="K29:K31"/>
    <mergeCell ref="K38:K40"/>
    <mergeCell ref="I80:I82"/>
    <mergeCell ref="I65:I67"/>
    <mergeCell ref="I11:I13"/>
    <mergeCell ref="I32:I34"/>
    <mergeCell ref="I74:I76"/>
    <mergeCell ref="I56:I58"/>
    <mergeCell ref="I71:I73"/>
    <mergeCell ref="I83:I85"/>
    <mergeCell ref="I44:I46"/>
    <mergeCell ref="I26:I28"/>
    <mergeCell ref="I17:I19"/>
    <mergeCell ref="I23:I25"/>
    <mergeCell ref="I77:I79"/>
    <mergeCell ref="I35:I37"/>
    <mergeCell ref="I62:I64"/>
    <mergeCell ref="I68:I70"/>
    <mergeCell ref="I53:I55"/>
    <mergeCell ref="I8:I10"/>
    <mergeCell ref="I59:I61"/>
    <mergeCell ref="I20:I22"/>
    <mergeCell ref="I41:I43"/>
    <mergeCell ref="I29:I31"/>
    <mergeCell ref="I38:I40"/>
    <mergeCell ref="I14:I16"/>
    <mergeCell ref="I50:I52"/>
    <mergeCell ref="A83:A85"/>
    <mergeCell ref="B83:B85"/>
    <mergeCell ref="A68:A70"/>
    <mergeCell ref="B68:B70"/>
    <mergeCell ref="A77:A79"/>
    <mergeCell ref="B77:B79"/>
    <mergeCell ref="A80:A82"/>
    <mergeCell ref="B80:B82"/>
    <mergeCell ref="K6:K7"/>
    <mergeCell ref="A47:A49"/>
    <mergeCell ref="B6:B7"/>
    <mergeCell ref="B47:B49"/>
    <mergeCell ref="E6:H6"/>
    <mergeCell ref="I47:I49"/>
    <mergeCell ref="K47:K49"/>
    <mergeCell ref="C6:C7"/>
    <mergeCell ref="J47:J49"/>
    <mergeCell ref="A23:A25"/>
    <mergeCell ref="A56:A58"/>
    <mergeCell ref="B56:B58"/>
    <mergeCell ref="A74:A76"/>
    <mergeCell ref="B74:B76"/>
    <mergeCell ref="A62:A64"/>
    <mergeCell ref="B62:B64"/>
    <mergeCell ref="A65:A67"/>
    <mergeCell ref="B65:B67"/>
    <mergeCell ref="A71:A73"/>
    <mergeCell ref="B71:B73"/>
    <mergeCell ref="A11:A13"/>
    <mergeCell ref="B11:B13"/>
    <mergeCell ref="A26:A28"/>
    <mergeCell ref="B26:B28"/>
    <mergeCell ref="B23:B25"/>
    <mergeCell ref="A17:A19"/>
    <mergeCell ref="B17:B19"/>
    <mergeCell ref="A14:A16"/>
    <mergeCell ref="B14:B16"/>
    <mergeCell ref="A53:A55"/>
    <mergeCell ref="B53:B55"/>
    <mergeCell ref="A32:A34"/>
    <mergeCell ref="B32:B34"/>
    <mergeCell ref="A44:A46"/>
    <mergeCell ref="B44:B46"/>
    <mergeCell ref="A50:A52"/>
    <mergeCell ref="B50:B52"/>
    <mergeCell ref="A35:A37"/>
    <mergeCell ref="B35:B37"/>
    <mergeCell ref="A41:A43"/>
    <mergeCell ref="B41:B43"/>
    <mergeCell ref="A20:A22"/>
    <mergeCell ref="B20:B22"/>
    <mergeCell ref="A38:A40"/>
    <mergeCell ref="B38:B40"/>
    <mergeCell ref="A29:A31"/>
    <mergeCell ref="B29:B31"/>
    <mergeCell ref="F1:K1"/>
    <mergeCell ref="M1:P1"/>
    <mergeCell ref="A59:A61"/>
    <mergeCell ref="B59:B61"/>
    <mergeCell ref="A8:A10"/>
    <mergeCell ref="B8:B10"/>
    <mergeCell ref="D6:D7"/>
    <mergeCell ref="A3:D4"/>
    <mergeCell ref="I6:I7"/>
    <mergeCell ref="J6:J7"/>
  </mergeCells>
  <printOptions/>
  <pageMargins left="0.3937007874015748" right="0.3937007874015748" top="0.3937007874015748" bottom="0.3937007874015748" header="0" footer="0"/>
  <pageSetup horizontalDpi="600" verticalDpi="600" orientation="portrait" paperSize="9" scale="73" r:id="rId1"/>
  <rowBreaks count="1" manualBreakCount="1">
    <brk id="2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workbookViewId="0" topLeftCell="A4">
      <selection activeCell="Q28" sqref="Q28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5" width="7.75390625" style="0" customWidth="1"/>
    <col min="6" max="7" width="6.75390625" style="0" customWidth="1"/>
    <col min="8" max="9" width="7.75390625" style="0" customWidth="1"/>
    <col min="10" max="12" width="6.75390625" style="0" customWidth="1"/>
    <col min="13" max="13" width="10.75390625" style="0" customWidth="1"/>
    <col min="14" max="15" width="7.75390625" style="0" customWidth="1"/>
    <col min="16" max="16" width="9.75390625" style="0" customWidth="1"/>
    <col min="17" max="17" width="6.75390625" style="0" customWidth="1"/>
  </cols>
  <sheetData>
    <row r="1" spans="1:17" ht="18">
      <c r="A1" s="2" t="s">
        <v>13</v>
      </c>
      <c r="F1" s="152" t="s">
        <v>27</v>
      </c>
      <c r="G1" s="152"/>
      <c r="H1" s="152"/>
      <c r="I1" s="152"/>
      <c r="J1" s="152"/>
      <c r="K1" s="152"/>
      <c r="L1" s="3"/>
      <c r="M1" s="152" t="s">
        <v>19</v>
      </c>
      <c r="N1" s="152"/>
      <c r="O1" s="152"/>
      <c r="P1" s="152"/>
      <c r="Q1" s="3"/>
    </row>
    <row r="2" ht="13.5" thickBot="1"/>
    <row r="3" spans="1:15" ht="12" customHeight="1">
      <c r="A3" s="21" t="s">
        <v>16</v>
      </c>
      <c r="B3" s="21"/>
      <c r="C3" s="21"/>
      <c r="D3" s="22" t="s">
        <v>6</v>
      </c>
      <c r="E3" s="23">
        <v>181</v>
      </c>
      <c r="F3" s="24" t="s">
        <v>7</v>
      </c>
      <c r="G3" s="25">
        <v>49</v>
      </c>
      <c r="H3" s="22" t="s">
        <v>6</v>
      </c>
      <c r="I3" s="23">
        <v>176</v>
      </c>
      <c r="J3" s="24" t="s">
        <v>7</v>
      </c>
      <c r="K3" s="8">
        <v>44</v>
      </c>
      <c r="L3" s="156" t="s">
        <v>22</v>
      </c>
      <c r="M3" s="157"/>
      <c r="N3" s="158" t="s">
        <v>23</v>
      </c>
      <c r="O3" s="159"/>
    </row>
    <row r="4" spans="1:15" ht="13.5" thickBot="1">
      <c r="A4" s="21"/>
      <c r="B4" s="21"/>
      <c r="C4" s="21"/>
      <c r="D4" s="26" t="s">
        <v>8</v>
      </c>
      <c r="E4" s="27">
        <v>3.7</v>
      </c>
      <c r="F4" s="28" t="s">
        <v>9</v>
      </c>
      <c r="G4" s="29">
        <v>73.5</v>
      </c>
      <c r="H4" s="26" t="s">
        <v>8</v>
      </c>
      <c r="I4" s="106">
        <v>4</v>
      </c>
      <c r="J4" s="28" t="s">
        <v>9</v>
      </c>
      <c r="K4" s="20">
        <f>44*1.5</f>
        <v>66</v>
      </c>
      <c r="L4" s="162">
        <v>35</v>
      </c>
      <c r="M4" s="163"/>
      <c r="N4" s="164">
        <v>12</v>
      </c>
      <c r="O4" s="165"/>
    </row>
    <row r="5" spans="1:17" ht="13.5" customHeight="1" thickBot="1">
      <c r="A5" s="30" t="s">
        <v>0</v>
      </c>
      <c r="B5" s="166" t="s">
        <v>18</v>
      </c>
      <c r="C5" s="168" t="s">
        <v>12</v>
      </c>
      <c r="D5" s="153" t="s">
        <v>4</v>
      </c>
      <c r="E5" s="148"/>
      <c r="F5" s="154"/>
      <c r="G5" s="148"/>
      <c r="H5" s="153" t="s">
        <v>5</v>
      </c>
      <c r="I5" s="154"/>
      <c r="J5" s="154"/>
      <c r="K5" s="154"/>
      <c r="L5" s="153" t="s">
        <v>21</v>
      </c>
      <c r="M5" s="154"/>
      <c r="N5" s="154"/>
      <c r="O5" s="155"/>
      <c r="P5" s="160" t="s">
        <v>26</v>
      </c>
      <c r="Q5" s="160" t="s">
        <v>11</v>
      </c>
    </row>
    <row r="6" spans="1:36" ht="34.5" thickBot="1">
      <c r="A6" s="31" t="s">
        <v>1</v>
      </c>
      <c r="B6" s="167"/>
      <c r="C6" s="147"/>
      <c r="D6" s="32" t="s">
        <v>10</v>
      </c>
      <c r="E6" s="33" t="s">
        <v>2</v>
      </c>
      <c r="F6" s="33" t="s">
        <v>3</v>
      </c>
      <c r="G6" s="33" t="s">
        <v>20</v>
      </c>
      <c r="H6" s="34" t="s">
        <v>10</v>
      </c>
      <c r="I6" s="35" t="s">
        <v>2</v>
      </c>
      <c r="J6" s="33" t="s">
        <v>3</v>
      </c>
      <c r="K6" s="33" t="s">
        <v>25</v>
      </c>
      <c r="L6" s="34" t="s">
        <v>2</v>
      </c>
      <c r="M6" s="35" t="s">
        <v>22</v>
      </c>
      <c r="N6" s="34" t="s">
        <v>23</v>
      </c>
      <c r="O6" s="34" t="s">
        <v>24</v>
      </c>
      <c r="P6" s="161"/>
      <c r="Q6" s="16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18" ht="15" customHeight="1">
      <c r="A7" s="4">
        <v>12</v>
      </c>
      <c r="B7" s="5" t="s">
        <v>49</v>
      </c>
      <c r="C7" s="5" t="s">
        <v>58</v>
      </c>
      <c r="D7" s="6">
        <v>10</v>
      </c>
      <c r="E7" s="96">
        <v>36.2</v>
      </c>
      <c r="F7" s="44">
        <f aca="true" t="shared" si="0" ref="F7:F16">D7+E7</f>
        <v>46.2</v>
      </c>
      <c r="G7" s="44">
        <f aca="true" t="shared" si="1" ref="G7:G28">120-F7</f>
        <v>73.8</v>
      </c>
      <c r="H7" s="6">
        <v>0</v>
      </c>
      <c r="I7" s="96">
        <v>34.4</v>
      </c>
      <c r="J7" s="44">
        <f aca="true" t="shared" si="2" ref="J7:J17">H7+I7</f>
        <v>34.4</v>
      </c>
      <c r="K7" s="50">
        <f aca="true" t="shared" si="3" ref="K7:K28">100-J7</f>
        <v>65.6</v>
      </c>
      <c r="L7" s="48">
        <v>45</v>
      </c>
      <c r="M7" s="7">
        <f>6+8+10+10+8+9</f>
        <v>51</v>
      </c>
      <c r="N7" s="7">
        <v>20</v>
      </c>
      <c r="O7" s="8">
        <f aca="true" t="shared" si="4" ref="O7:O23">M7+N7</f>
        <v>71</v>
      </c>
      <c r="P7" s="46">
        <f aca="true" t="shared" si="5" ref="P7:P28">G7+K7+O7</f>
        <v>210.39999999999998</v>
      </c>
      <c r="Q7" s="112">
        <v>1</v>
      </c>
      <c r="R7" s="49"/>
    </row>
    <row r="8" spans="1:18" ht="15" customHeight="1">
      <c r="A8" s="9">
        <v>4</v>
      </c>
      <c r="B8" s="10" t="s">
        <v>35</v>
      </c>
      <c r="C8" s="10" t="s">
        <v>36</v>
      </c>
      <c r="D8" s="12">
        <v>5</v>
      </c>
      <c r="E8" s="47">
        <v>41.6</v>
      </c>
      <c r="F8" s="39">
        <f t="shared" si="0"/>
        <v>46.6</v>
      </c>
      <c r="G8" s="39">
        <f t="shared" si="1"/>
        <v>73.4</v>
      </c>
      <c r="H8" s="12">
        <v>0</v>
      </c>
      <c r="I8" s="40">
        <v>36.9</v>
      </c>
      <c r="J8" s="39">
        <f t="shared" si="2"/>
        <v>36.9</v>
      </c>
      <c r="K8" s="51">
        <f t="shared" si="3"/>
        <v>63.1</v>
      </c>
      <c r="L8" s="12">
        <v>46.1</v>
      </c>
      <c r="M8" s="13">
        <f>6+10+10+10+6+11</f>
        <v>53</v>
      </c>
      <c r="N8" s="13">
        <v>20</v>
      </c>
      <c r="O8" s="14">
        <f t="shared" si="4"/>
        <v>73</v>
      </c>
      <c r="P8" s="41">
        <f t="shared" si="5"/>
        <v>209.5</v>
      </c>
      <c r="Q8" s="113">
        <v>2</v>
      </c>
      <c r="R8" s="49"/>
    </row>
    <row r="9" spans="1:18" ht="15" customHeight="1">
      <c r="A9" s="9">
        <v>20</v>
      </c>
      <c r="B9" s="10" t="s">
        <v>53</v>
      </c>
      <c r="C9" s="10" t="s">
        <v>61</v>
      </c>
      <c r="D9" s="12">
        <v>0</v>
      </c>
      <c r="E9" s="40">
        <v>48.9</v>
      </c>
      <c r="F9" s="39">
        <f t="shared" si="0"/>
        <v>48.9</v>
      </c>
      <c r="G9" s="39">
        <f t="shared" si="1"/>
        <v>71.1</v>
      </c>
      <c r="H9" s="12">
        <v>0</v>
      </c>
      <c r="I9" s="40">
        <v>41.5</v>
      </c>
      <c r="J9" s="39">
        <f t="shared" si="2"/>
        <v>41.5</v>
      </c>
      <c r="K9" s="51">
        <f t="shared" si="3"/>
        <v>58.5</v>
      </c>
      <c r="L9" s="12">
        <v>47.3</v>
      </c>
      <c r="M9" s="13">
        <f>6+6+8+10+10</f>
        <v>40</v>
      </c>
      <c r="N9" s="13">
        <v>10</v>
      </c>
      <c r="O9" s="14">
        <f t="shared" si="4"/>
        <v>50</v>
      </c>
      <c r="P9" s="41">
        <f t="shared" si="5"/>
        <v>179.6</v>
      </c>
      <c r="Q9" s="113">
        <v>3</v>
      </c>
      <c r="R9" s="49"/>
    </row>
    <row r="10" spans="1:18" ht="15" customHeight="1">
      <c r="A10" s="9">
        <v>1</v>
      </c>
      <c r="B10" s="10" t="s">
        <v>54</v>
      </c>
      <c r="C10" s="10" t="s">
        <v>62</v>
      </c>
      <c r="D10" s="12">
        <v>10</v>
      </c>
      <c r="E10" s="40">
        <v>49.3</v>
      </c>
      <c r="F10" s="39">
        <f t="shared" si="0"/>
        <v>59.3</v>
      </c>
      <c r="G10" s="39">
        <f t="shared" si="1"/>
        <v>60.7</v>
      </c>
      <c r="H10" s="12">
        <v>0</v>
      </c>
      <c r="I10" s="40">
        <v>43.7</v>
      </c>
      <c r="J10" s="39">
        <f t="shared" si="2"/>
        <v>43.7</v>
      </c>
      <c r="K10" s="51">
        <f t="shared" si="3"/>
        <v>56.3</v>
      </c>
      <c r="L10" s="12">
        <v>47.6</v>
      </c>
      <c r="M10" s="13">
        <f>6+6+4+10+6+6</f>
        <v>38</v>
      </c>
      <c r="N10" s="13">
        <v>20</v>
      </c>
      <c r="O10" s="14">
        <f t="shared" si="4"/>
        <v>58</v>
      </c>
      <c r="P10" s="41">
        <f t="shared" si="5"/>
        <v>175</v>
      </c>
      <c r="Q10" s="43">
        <v>4</v>
      </c>
      <c r="R10" s="49"/>
    </row>
    <row r="11" spans="1:18" ht="15" customHeight="1">
      <c r="A11" s="9">
        <v>14</v>
      </c>
      <c r="B11" s="10" t="s">
        <v>109</v>
      </c>
      <c r="C11" s="10" t="s">
        <v>124</v>
      </c>
      <c r="D11" s="12">
        <v>0</v>
      </c>
      <c r="E11" s="40">
        <v>51.2</v>
      </c>
      <c r="F11" s="39">
        <f t="shared" si="0"/>
        <v>51.2</v>
      </c>
      <c r="G11" s="39">
        <f t="shared" si="1"/>
        <v>68.8</v>
      </c>
      <c r="H11" s="12">
        <v>0</v>
      </c>
      <c r="I11" s="40">
        <v>49.7</v>
      </c>
      <c r="J11" s="39">
        <f t="shared" si="2"/>
        <v>49.7</v>
      </c>
      <c r="K11" s="51">
        <f t="shared" si="3"/>
        <v>50.3</v>
      </c>
      <c r="L11" s="12">
        <v>47.5</v>
      </c>
      <c r="M11" s="13">
        <f>6+6+10+8+4</f>
        <v>34</v>
      </c>
      <c r="N11" s="13">
        <v>10</v>
      </c>
      <c r="O11" s="14">
        <f t="shared" si="4"/>
        <v>44</v>
      </c>
      <c r="P11" s="41">
        <f t="shared" si="5"/>
        <v>163.1</v>
      </c>
      <c r="Q11" s="43">
        <v>5</v>
      </c>
      <c r="R11" s="49"/>
    </row>
    <row r="12" spans="1:18" ht="15" customHeight="1">
      <c r="A12" s="9">
        <v>11</v>
      </c>
      <c r="B12" s="10" t="s">
        <v>32</v>
      </c>
      <c r="C12" s="10" t="s">
        <v>33</v>
      </c>
      <c r="D12" s="12">
        <v>5</v>
      </c>
      <c r="E12" s="40">
        <v>54.8</v>
      </c>
      <c r="F12" s="39">
        <f t="shared" si="0"/>
        <v>59.8</v>
      </c>
      <c r="G12" s="39">
        <f t="shared" si="1"/>
        <v>60.2</v>
      </c>
      <c r="H12" s="12">
        <v>0</v>
      </c>
      <c r="I12" s="40">
        <v>48.1</v>
      </c>
      <c r="J12" s="39">
        <f t="shared" si="2"/>
        <v>48.1</v>
      </c>
      <c r="K12" s="51">
        <f t="shared" si="3"/>
        <v>51.9</v>
      </c>
      <c r="L12" s="45">
        <v>47</v>
      </c>
      <c r="M12" s="13">
        <f>6+6+6+10+11</f>
        <v>39</v>
      </c>
      <c r="N12" s="13">
        <v>10</v>
      </c>
      <c r="O12" s="14">
        <f t="shared" si="4"/>
        <v>49</v>
      </c>
      <c r="P12" s="41">
        <f t="shared" si="5"/>
        <v>161.1</v>
      </c>
      <c r="Q12" s="43">
        <v>6</v>
      </c>
      <c r="R12" s="49"/>
    </row>
    <row r="13" spans="1:18" ht="15" customHeight="1">
      <c r="A13" s="9">
        <v>7</v>
      </c>
      <c r="B13" s="36" t="s">
        <v>30</v>
      </c>
      <c r="C13" s="36" t="s">
        <v>31</v>
      </c>
      <c r="D13" s="12">
        <v>0</v>
      </c>
      <c r="E13" s="47">
        <v>53.2</v>
      </c>
      <c r="F13" s="39">
        <f t="shared" si="0"/>
        <v>53.2</v>
      </c>
      <c r="G13" s="39">
        <f t="shared" si="1"/>
        <v>66.8</v>
      </c>
      <c r="H13" s="12">
        <v>0</v>
      </c>
      <c r="I13" s="47">
        <v>54</v>
      </c>
      <c r="J13" s="39">
        <f t="shared" si="2"/>
        <v>54</v>
      </c>
      <c r="K13" s="51">
        <f t="shared" si="3"/>
        <v>46</v>
      </c>
      <c r="L13" s="12">
        <v>49.7</v>
      </c>
      <c r="M13" s="13">
        <f>4+8+10+10+4+4</f>
        <v>40</v>
      </c>
      <c r="N13" s="13">
        <v>0</v>
      </c>
      <c r="O13" s="14">
        <f t="shared" si="4"/>
        <v>40</v>
      </c>
      <c r="P13" s="41">
        <f t="shared" si="5"/>
        <v>152.8</v>
      </c>
      <c r="Q13" s="43">
        <v>7</v>
      </c>
      <c r="R13" s="49"/>
    </row>
    <row r="14" spans="1:18" ht="15" customHeight="1">
      <c r="A14" s="9">
        <v>15</v>
      </c>
      <c r="B14" s="42" t="s">
        <v>50</v>
      </c>
      <c r="C14" s="42" t="s">
        <v>59</v>
      </c>
      <c r="D14" s="12">
        <v>0</v>
      </c>
      <c r="E14" s="40">
        <v>62.2</v>
      </c>
      <c r="F14" s="39">
        <f t="shared" si="0"/>
        <v>62.2</v>
      </c>
      <c r="G14" s="39">
        <f t="shared" si="1"/>
        <v>57.8</v>
      </c>
      <c r="H14" s="12">
        <v>0</v>
      </c>
      <c r="I14" s="40">
        <v>57.5</v>
      </c>
      <c r="J14" s="39">
        <f t="shared" si="2"/>
        <v>57.5</v>
      </c>
      <c r="K14" s="51">
        <f t="shared" si="3"/>
        <v>42.5</v>
      </c>
      <c r="L14" s="12">
        <v>45.1</v>
      </c>
      <c r="M14" s="13">
        <f>4+8+10+6+8</f>
        <v>36</v>
      </c>
      <c r="N14" s="13">
        <v>10</v>
      </c>
      <c r="O14" s="14">
        <f t="shared" si="4"/>
        <v>46</v>
      </c>
      <c r="P14" s="41">
        <f t="shared" si="5"/>
        <v>146.3</v>
      </c>
      <c r="Q14" s="43">
        <v>8</v>
      </c>
      <c r="R14" s="49"/>
    </row>
    <row r="15" spans="1:18" ht="15" customHeight="1">
      <c r="A15" s="9">
        <v>8</v>
      </c>
      <c r="B15" s="10" t="s">
        <v>51</v>
      </c>
      <c r="C15" s="10" t="s">
        <v>60</v>
      </c>
      <c r="D15" s="12">
        <v>20</v>
      </c>
      <c r="E15" s="40">
        <v>55.2</v>
      </c>
      <c r="F15" s="39">
        <f t="shared" si="0"/>
        <v>75.2</v>
      </c>
      <c r="G15" s="39">
        <f t="shared" si="1"/>
        <v>44.8</v>
      </c>
      <c r="H15" s="12">
        <v>0</v>
      </c>
      <c r="I15" s="47">
        <v>47</v>
      </c>
      <c r="J15" s="39">
        <f t="shared" si="2"/>
        <v>47</v>
      </c>
      <c r="K15" s="51">
        <f t="shared" si="3"/>
        <v>53</v>
      </c>
      <c r="L15" s="12">
        <v>48.5</v>
      </c>
      <c r="M15" s="13">
        <f>6+6+8+4+11</f>
        <v>35</v>
      </c>
      <c r="N15" s="13">
        <v>0</v>
      </c>
      <c r="O15" s="14">
        <f t="shared" si="4"/>
        <v>35</v>
      </c>
      <c r="P15" s="41">
        <f t="shared" si="5"/>
        <v>132.8</v>
      </c>
      <c r="Q15" s="43">
        <v>9</v>
      </c>
      <c r="R15" s="49"/>
    </row>
    <row r="16" spans="1:18" ht="15" customHeight="1">
      <c r="A16" s="9">
        <v>13</v>
      </c>
      <c r="B16" s="10" t="s">
        <v>28</v>
      </c>
      <c r="C16" s="10" t="s">
        <v>29</v>
      </c>
      <c r="D16" s="12">
        <v>5</v>
      </c>
      <c r="E16" s="40">
        <v>45.9</v>
      </c>
      <c r="F16" s="39">
        <f t="shared" si="0"/>
        <v>50.9</v>
      </c>
      <c r="G16" s="39">
        <f t="shared" si="1"/>
        <v>69.1</v>
      </c>
      <c r="H16" s="12">
        <v>0</v>
      </c>
      <c r="I16" s="47">
        <v>44</v>
      </c>
      <c r="J16" s="39">
        <f t="shared" si="2"/>
        <v>44</v>
      </c>
      <c r="K16" s="51">
        <f t="shared" si="3"/>
        <v>56</v>
      </c>
      <c r="L16" s="110" t="s">
        <v>194</v>
      </c>
      <c r="M16" s="13">
        <v>0</v>
      </c>
      <c r="N16" s="13">
        <v>0</v>
      </c>
      <c r="O16" s="14">
        <f t="shared" si="4"/>
        <v>0</v>
      </c>
      <c r="P16" s="41">
        <f t="shared" si="5"/>
        <v>125.1</v>
      </c>
      <c r="Q16" s="43">
        <v>10</v>
      </c>
      <c r="R16" s="49"/>
    </row>
    <row r="17" spans="1:17" ht="15" customHeight="1">
      <c r="A17" s="9">
        <v>18</v>
      </c>
      <c r="B17" s="10" t="s">
        <v>52</v>
      </c>
      <c r="C17" s="11" t="s">
        <v>158</v>
      </c>
      <c r="D17" s="12"/>
      <c r="E17" s="40" t="s">
        <v>193</v>
      </c>
      <c r="F17" s="108">
        <v>120</v>
      </c>
      <c r="G17" s="108">
        <f t="shared" si="1"/>
        <v>0</v>
      </c>
      <c r="H17" s="12">
        <v>0</v>
      </c>
      <c r="I17" s="40">
        <v>36.2</v>
      </c>
      <c r="J17" s="39">
        <f t="shared" si="2"/>
        <v>36.2</v>
      </c>
      <c r="K17" s="51">
        <f t="shared" si="3"/>
        <v>63.8</v>
      </c>
      <c r="L17" s="12">
        <v>46.1</v>
      </c>
      <c r="M17" s="13">
        <f>1+5+5+5+3+3+7+3+7+3+5</f>
        <v>47</v>
      </c>
      <c r="N17" s="13">
        <v>0</v>
      </c>
      <c r="O17" s="14">
        <f t="shared" si="4"/>
        <v>47</v>
      </c>
      <c r="P17" s="41">
        <f t="shared" si="5"/>
        <v>110.8</v>
      </c>
      <c r="Q17" s="43">
        <v>11</v>
      </c>
    </row>
    <row r="18" spans="1:17" ht="15" customHeight="1">
      <c r="A18" s="9">
        <v>22</v>
      </c>
      <c r="B18" s="10" t="s">
        <v>184</v>
      </c>
      <c r="C18" s="11" t="s">
        <v>186</v>
      </c>
      <c r="D18" s="12">
        <v>0</v>
      </c>
      <c r="E18" s="40">
        <v>60.6</v>
      </c>
      <c r="F18" s="39">
        <f>D18+E18</f>
        <v>60.6</v>
      </c>
      <c r="G18" s="39">
        <f t="shared" si="1"/>
        <v>59.4</v>
      </c>
      <c r="H18" s="12"/>
      <c r="I18" s="40" t="s">
        <v>193</v>
      </c>
      <c r="J18" s="108">
        <v>100</v>
      </c>
      <c r="K18" s="109">
        <f t="shared" si="3"/>
        <v>0</v>
      </c>
      <c r="L18" s="12">
        <v>45.6</v>
      </c>
      <c r="M18" s="13">
        <f>4+6+4+4+3</f>
        <v>21</v>
      </c>
      <c r="N18" s="13">
        <v>10</v>
      </c>
      <c r="O18" s="14">
        <f t="shared" si="4"/>
        <v>31</v>
      </c>
      <c r="P18" s="41">
        <f t="shared" si="5"/>
        <v>90.4</v>
      </c>
      <c r="Q18" s="43">
        <v>12</v>
      </c>
    </row>
    <row r="19" spans="1:17" ht="15" customHeight="1">
      <c r="A19" s="9">
        <v>9</v>
      </c>
      <c r="B19" s="10" t="s">
        <v>136</v>
      </c>
      <c r="C19" s="11" t="s">
        <v>137</v>
      </c>
      <c r="D19" s="12"/>
      <c r="E19" s="40" t="s">
        <v>193</v>
      </c>
      <c r="F19" s="108">
        <v>120</v>
      </c>
      <c r="G19" s="108">
        <f t="shared" si="1"/>
        <v>0</v>
      </c>
      <c r="H19" s="12">
        <v>0</v>
      </c>
      <c r="I19" s="47">
        <v>49</v>
      </c>
      <c r="J19" s="39">
        <f>H19+I19</f>
        <v>49</v>
      </c>
      <c r="K19" s="51">
        <f t="shared" si="3"/>
        <v>51</v>
      </c>
      <c r="L19" s="12">
        <v>53.6</v>
      </c>
      <c r="M19" s="13">
        <f>6+6+8+4+6</f>
        <v>30</v>
      </c>
      <c r="N19" s="13">
        <v>0</v>
      </c>
      <c r="O19" s="14">
        <f t="shared" si="4"/>
        <v>30</v>
      </c>
      <c r="P19" s="41">
        <f t="shared" si="5"/>
        <v>81</v>
      </c>
      <c r="Q19" s="43">
        <v>13</v>
      </c>
    </row>
    <row r="20" spans="1:17" ht="15" customHeight="1">
      <c r="A20" s="9">
        <v>5</v>
      </c>
      <c r="B20" s="10" t="s">
        <v>48</v>
      </c>
      <c r="C20" s="11" t="s">
        <v>57</v>
      </c>
      <c r="D20" s="12"/>
      <c r="E20" s="40" t="s">
        <v>193</v>
      </c>
      <c r="F20" s="108">
        <v>120</v>
      </c>
      <c r="G20" s="108">
        <f t="shared" si="1"/>
        <v>0</v>
      </c>
      <c r="H20" s="12"/>
      <c r="I20" s="40" t="s">
        <v>193</v>
      </c>
      <c r="J20" s="108">
        <v>100</v>
      </c>
      <c r="K20" s="109">
        <f t="shared" si="3"/>
        <v>0</v>
      </c>
      <c r="L20" s="12">
        <v>47.5</v>
      </c>
      <c r="M20" s="13">
        <f>6+10+10+10+6+6+8</f>
        <v>56</v>
      </c>
      <c r="N20" s="13">
        <v>20</v>
      </c>
      <c r="O20" s="14">
        <f t="shared" si="4"/>
        <v>76</v>
      </c>
      <c r="P20" s="41">
        <f t="shared" si="5"/>
        <v>76</v>
      </c>
      <c r="Q20" s="43">
        <v>14</v>
      </c>
    </row>
    <row r="21" spans="1:17" ht="15" customHeight="1">
      <c r="A21" s="9">
        <v>16</v>
      </c>
      <c r="B21" s="10" t="s">
        <v>41</v>
      </c>
      <c r="C21" s="11" t="s">
        <v>34</v>
      </c>
      <c r="D21" s="12"/>
      <c r="E21" s="40" t="s">
        <v>193</v>
      </c>
      <c r="F21" s="108">
        <v>120</v>
      </c>
      <c r="G21" s="108">
        <f t="shared" si="1"/>
        <v>0</v>
      </c>
      <c r="H21" s="12"/>
      <c r="I21" s="40" t="s">
        <v>193</v>
      </c>
      <c r="J21" s="108">
        <v>100</v>
      </c>
      <c r="K21" s="109">
        <f t="shared" si="3"/>
        <v>0</v>
      </c>
      <c r="L21" s="12">
        <v>48.6</v>
      </c>
      <c r="M21" s="13">
        <f>6+4+10+4+6</f>
        <v>30</v>
      </c>
      <c r="N21" s="13">
        <v>10</v>
      </c>
      <c r="O21" s="14">
        <f t="shared" si="4"/>
        <v>40</v>
      </c>
      <c r="P21" s="41">
        <f t="shared" si="5"/>
        <v>40</v>
      </c>
      <c r="Q21" s="43">
        <v>15</v>
      </c>
    </row>
    <row r="22" spans="1:17" ht="15" customHeight="1">
      <c r="A22" s="9">
        <v>17</v>
      </c>
      <c r="B22" s="10" t="s">
        <v>187</v>
      </c>
      <c r="C22" s="11" t="s">
        <v>120</v>
      </c>
      <c r="D22" s="12"/>
      <c r="E22" s="40" t="s">
        <v>193</v>
      </c>
      <c r="F22" s="108">
        <v>120</v>
      </c>
      <c r="G22" s="108">
        <f t="shared" si="1"/>
        <v>0</v>
      </c>
      <c r="H22" s="12"/>
      <c r="I22" s="40" t="s">
        <v>193</v>
      </c>
      <c r="J22" s="108">
        <v>100</v>
      </c>
      <c r="K22" s="109">
        <f t="shared" si="3"/>
        <v>0</v>
      </c>
      <c r="L22" s="12">
        <v>44.9</v>
      </c>
      <c r="M22" s="13">
        <f>4+6+4+4</f>
        <v>18</v>
      </c>
      <c r="N22" s="13">
        <v>10</v>
      </c>
      <c r="O22" s="14">
        <f t="shared" si="4"/>
        <v>28</v>
      </c>
      <c r="P22" s="41">
        <f t="shared" si="5"/>
        <v>28</v>
      </c>
      <c r="Q22" s="43">
        <v>16</v>
      </c>
    </row>
    <row r="23" spans="1:17" ht="15" customHeight="1">
      <c r="A23" s="9">
        <v>3</v>
      </c>
      <c r="B23" s="36" t="s">
        <v>56</v>
      </c>
      <c r="C23" s="111" t="s">
        <v>64</v>
      </c>
      <c r="D23" s="12"/>
      <c r="E23" s="47" t="s">
        <v>193</v>
      </c>
      <c r="F23" s="108">
        <v>120</v>
      </c>
      <c r="G23" s="108">
        <f t="shared" si="1"/>
        <v>0</v>
      </c>
      <c r="H23" s="12"/>
      <c r="I23" s="40" t="s">
        <v>193</v>
      </c>
      <c r="J23" s="108">
        <v>100</v>
      </c>
      <c r="K23" s="109">
        <f t="shared" si="3"/>
        <v>0</v>
      </c>
      <c r="L23" s="45">
        <v>47</v>
      </c>
      <c r="M23" s="13">
        <v>0</v>
      </c>
      <c r="N23" s="13">
        <v>20</v>
      </c>
      <c r="O23" s="14">
        <f t="shared" si="4"/>
        <v>20</v>
      </c>
      <c r="P23" s="41">
        <f t="shared" si="5"/>
        <v>20</v>
      </c>
      <c r="Q23" s="43">
        <v>17</v>
      </c>
    </row>
    <row r="24" spans="1:17" ht="15" customHeight="1">
      <c r="A24" s="9">
        <v>2</v>
      </c>
      <c r="B24" s="10" t="s">
        <v>184</v>
      </c>
      <c r="C24" s="11" t="s">
        <v>185</v>
      </c>
      <c r="D24" s="12"/>
      <c r="E24" s="40" t="s">
        <v>192</v>
      </c>
      <c r="F24" s="108">
        <v>120</v>
      </c>
      <c r="G24" s="108">
        <f t="shared" si="1"/>
        <v>0</v>
      </c>
      <c r="H24" s="12"/>
      <c r="I24" s="40" t="s">
        <v>192</v>
      </c>
      <c r="J24" s="108">
        <v>100</v>
      </c>
      <c r="K24" s="109">
        <f t="shared" si="3"/>
        <v>0</v>
      </c>
      <c r="L24" s="45"/>
      <c r="M24" s="40" t="s">
        <v>192</v>
      </c>
      <c r="N24" s="13"/>
      <c r="O24" s="14">
        <v>0</v>
      </c>
      <c r="P24" s="41">
        <f t="shared" si="5"/>
        <v>0</v>
      </c>
      <c r="Q24" s="123" t="s">
        <v>194</v>
      </c>
    </row>
    <row r="25" spans="1:17" ht="15" customHeight="1">
      <c r="A25" s="9">
        <v>6</v>
      </c>
      <c r="B25" s="10" t="s">
        <v>126</v>
      </c>
      <c r="C25" s="11" t="s">
        <v>127</v>
      </c>
      <c r="D25" s="12"/>
      <c r="E25" s="40" t="s">
        <v>192</v>
      </c>
      <c r="F25" s="108">
        <v>120</v>
      </c>
      <c r="G25" s="108">
        <f t="shared" si="1"/>
        <v>0</v>
      </c>
      <c r="H25" s="12"/>
      <c r="I25" s="40" t="s">
        <v>192</v>
      </c>
      <c r="J25" s="108">
        <v>100</v>
      </c>
      <c r="K25" s="109">
        <f t="shared" si="3"/>
        <v>0</v>
      </c>
      <c r="L25" s="12"/>
      <c r="M25" s="40" t="s">
        <v>192</v>
      </c>
      <c r="N25" s="13"/>
      <c r="O25" s="14">
        <v>0</v>
      </c>
      <c r="P25" s="41">
        <f t="shared" si="5"/>
        <v>0</v>
      </c>
      <c r="Q25" s="123" t="s">
        <v>194</v>
      </c>
    </row>
    <row r="26" spans="1:17" ht="15" customHeight="1">
      <c r="A26" s="9">
        <v>10</v>
      </c>
      <c r="B26" s="10" t="s">
        <v>55</v>
      </c>
      <c r="C26" s="11" t="s">
        <v>63</v>
      </c>
      <c r="D26" s="12"/>
      <c r="E26" s="40" t="s">
        <v>192</v>
      </c>
      <c r="F26" s="108">
        <v>120</v>
      </c>
      <c r="G26" s="108">
        <f t="shared" si="1"/>
        <v>0</v>
      </c>
      <c r="H26" s="12"/>
      <c r="I26" s="40" t="s">
        <v>192</v>
      </c>
      <c r="J26" s="39">
        <v>100</v>
      </c>
      <c r="K26" s="51">
        <f t="shared" si="3"/>
        <v>0</v>
      </c>
      <c r="L26" s="12"/>
      <c r="M26" s="40" t="s">
        <v>192</v>
      </c>
      <c r="N26" s="13"/>
      <c r="O26" s="14">
        <v>0</v>
      </c>
      <c r="P26" s="41">
        <f t="shared" si="5"/>
        <v>0</v>
      </c>
      <c r="Q26" s="123" t="s">
        <v>194</v>
      </c>
    </row>
    <row r="27" spans="1:17" ht="15" customHeight="1">
      <c r="A27" s="9">
        <v>19</v>
      </c>
      <c r="B27" s="10" t="s">
        <v>131</v>
      </c>
      <c r="C27" s="11" t="s">
        <v>132</v>
      </c>
      <c r="D27" s="12"/>
      <c r="E27" s="40" t="s">
        <v>192</v>
      </c>
      <c r="F27" s="108">
        <v>120</v>
      </c>
      <c r="G27" s="108">
        <f t="shared" si="1"/>
        <v>0</v>
      </c>
      <c r="H27" s="12"/>
      <c r="I27" s="40" t="s">
        <v>192</v>
      </c>
      <c r="J27" s="39">
        <v>100</v>
      </c>
      <c r="K27" s="51">
        <f t="shared" si="3"/>
        <v>0</v>
      </c>
      <c r="L27" s="12"/>
      <c r="M27" s="40" t="s">
        <v>192</v>
      </c>
      <c r="N27" s="13"/>
      <c r="O27" s="14">
        <v>0</v>
      </c>
      <c r="P27" s="41">
        <f t="shared" si="5"/>
        <v>0</v>
      </c>
      <c r="Q27" s="123" t="s">
        <v>194</v>
      </c>
    </row>
    <row r="28" spans="1:17" ht="15" customHeight="1" thickBot="1">
      <c r="A28" s="15">
        <v>21</v>
      </c>
      <c r="B28" s="16" t="s">
        <v>169</v>
      </c>
      <c r="C28" s="17" t="s">
        <v>173</v>
      </c>
      <c r="D28" s="18"/>
      <c r="E28" s="118" t="s">
        <v>192</v>
      </c>
      <c r="F28" s="119">
        <v>120</v>
      </c>
      <c r="G28" s="119">
        <f t="shared" si="1"/>
        <v>0</v>
      </c>
      <c r="H28" s="18"/>
      <c r="I28" s="118" t="s">
        <v>192</v>
      </c>
      <c r="J28" s="119">
        <v>100</v>
      </c>
      <c r="K28" s="120">
        <f t="shared" si="3"/>
        <v>0</v>
      </c>
      <c r="L28" s="18"/>
      <c r="M28" s="118" t="s">
        <v>192</v>
      </c>
      <c r="N28" s="19"/>
      <c r="O28" s="20">
        <v>0</v>
      </c>
      <c r="P28" s="92">
        <f t="shared" si="5"/>
        <v>0</v>
      </c>
      <c r="Q28" s="124" t="s">
        <v>194</v>
      </c>
    </row>
  </sheetData>
  <mergeCells count="13">
    <mergeCell ref="Q5:Q6"/>
    <mergeCell ref="L4:M4"/>
    <mergeCell ref="N4:O4"/>
    <mergeCell ref="B5:B6"/>
    <mergeCell ref="C5:C6"/>
    <mergeCell ref="D5:G5"/>
    <mergeCell ref="H5:K5"/>
    <mergeCell ref="F1:K1"/>
    <mergeCell ref="L5:O5"/>
    <mergeCell ref="L3:M3"/>
    <mergeCell ref="N3:O3"/>
    <mergeCell ref="M1:P1"/>
    <mergeCell ref="P5:P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workbookViewId="0" topLeftCell="A1">
      <selection activeCell="A1" sqref="A1:H1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4" width="6.75390625" style="0" customWidth="1"/>
    <col min="5" max="5" width="10.75390625" style="0" customWidth="1"/>
    <col min="6" max="7" width="7.75390625" style="0" customWidth="1"/>
    <col min="8" max="8" width="6.75390625" style="0" customWidth="1"/>
  </cols>
  <sheetData>
    <row r="1" spans="1:8" ht="18">
      <c r="A1" s="114" t="s">
        <v>13</v>
      </c>
      <c r="B1" s="114"/>
      <c r="C1" s="114"/>
      <c r="D1" s="114"/>
      <c r="E1" s="114"/>
      <c r="F1" s="152" t="s">
        <v>195</v>
      </c>
      <c r="G1" s="152"/>
      <c r="H1" s="152"/>
    </row>
    <row r="2" ht="13.5" thickBot="1"/>
    <row r="3" spans="1:7" ht="12" customHeight="1">
      <c r="A3" s="21" t="s">
        <v>16</v>
      </c>
      <c r="B3" s="21"/>
      <c r="C3" s="21"/>
      <c r="D3" s="156" t="s">
        <v>22</v>
      </c>
      <c r="E3" s="157"/>
      <c r="F3" s="158" t="s">
        <v>23</v>
      </c>
      <c r="G3" s="159"/>
    </row>
    <row r="4" spans="1:7" ht="13.5" thickBot="1">
      <c r="A4" s="21"/>
      <c r="B4" s="21"/>
      <c r="C4" s="21"/>
      <c r="D4" s="162">
        <v>35</v>
      </c>
      <c r="E4" s="163"/>
      <c r="F4" s="164">
        <v>12</v>
      </c>
      <c r="G4" s="165"/>
    </row>
    <row r="5" spans="1:8" ht="13.5" customHeight="1" thickBot="1">
      <c r="A5" s="30" t="s">
        <v>0</v>
      </c>
      <c r="B5" s="166" t="s">
        <v>18</v>
      </c>
      <c r="C5" s="168" t="s">
        <v>12</v>
      </c>
      <c r="D5" s="153" t="s">
        <v>21</v>
      </c>
      <c r="E5" s="154"/>
      <c r="F5" s="154"/>
      <c r="G5" s="154"/>
      <c r="H5" s="160" t="s">
        <v>11</v>
      </c>
    </row>
    <row r="6" spans="1:27" ht="13.5" thickBot="1">
      <c r="A6" s="31" t="s">
        <v>1</v>
      </c>
      <c r="B6" s="167"/>
      <c r="C6" s="147"/>
      <c r="D6" s="34" t="s">
        <v>2</v>
      </c>
      <c r="E6" s="35" t="s">
        <v>22</v>
      </c>
      <c r="F6" s="34" t="s">
        <v>23</v>
      </c>
      <c r="G6" s="53" t="s">
        <v>24</v>
      </c>
      <c r="H6" s="16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9" ht="15" customHeight="1">
      <c r="A7" s="4">
        <v>12</v>
      </c>
      <c r="B7" s="5" t="s">
        <v>48</v>
      </c>
      <c r="C7" s="5" t="s">
        <v>57</v>
      </c>
      <c r="D7" s="6">
        <v>47.5</v>
      </c>
      <c r="E7" s="7">
        <f>6+10+10+10+6+6+8</f>
        <v>56</v>
      </c>
      <c r="F7" s="7">
        <v>20</v>
      </c>
      <c r="G7" s="8">
        <f aca="true" t="shared" si="0" ref="G7:G23">E7+F7</f>
        <v>76</v>
      </c>
      <c r="H7" s="115">
        <v>1</v>
      </c>
      <c r="I7" s="49"/>
    </row>
    <row r="8" spans="1:9" ht="15" customHeight="1">
      <c r="A8" s="9">
        <v>4</v>
      </c>
      <c r="B8" s="10" t="s">
        <v>35</v>
      </c>
      <c r="C8" s="10" t="s">
        <v>36</v>
      </c>
      <c r="D8" s="12">
        <v>46.1</v>
      </c>
      <c r="E8" s="13">
        <f>6+10+10+10+6+11</f>
        <v>53</v>
      </c>
      <c r="F8" s="13">
        <v>20</v>
      </c>
      <c r="G8" s="14">
        <f t="shared" si="0"/>
        <v>73</v>
      </c>
      <c r="H8" s="116">
        <v>2</v>
      </c>
      <c r="I8" s="49"/>
    </row>
    <row r="9" spans="1:9" ht="15" customHeight="1">
      <c r="A9" s="9">
        <v>20</v>
      </c>
      <c r="B9" s="10" t="s">
        <v>49</v>
      </c>
      <c r="C9" s="10" t="s">
        <v>58</v>
      </c>
      <c r="D9" s="45">
        <v>45</v>
      </c>
      <c r="E9" s="13">
        <f>6+8+10+10+8+9</f>
        <v>51</v>
      </c>
      <c r="F9" s="13">
        <v>20</v>
      </c>
      <c r="G9" s="14">
        <f t="shared" si="0"/>
        <v>71</v>
      </c>
      <c r="H9" s="116">
        <v>3</v>
      </c>
      <c r="I9" s="49"/>
    </row>
    <row r="10" spans="1:9" ht="15" customHeight="1">
      <c r="A10" s="9">
        <v>1</v>
      </c>
      <c r="B10" s="10" t="s">
        <v>54</v>
      </c>
      <c r="C10" s="10" t="s">
        <v>62</v>
      </c>
      <c r="D10" s="12">
        <v>47.6</v>
      </c>
      <c r="E10" s="13">
        <f>6+6+4+10+6+6</f>
        <v>38</v>
      </c>
      <c r="F10" s="13">
        <v>20</v>
      </c>
      <c r="G10" s="14">
        <f t="shared" si="0"/>
        <v>58</v>
      </c>
      <c r="H10" s="117">
        <v>4</v>
      </c>
      <c r="I10" s="49"/>
    </row>
    <row r="11" spans="1:9" ht="15" customHeight="1">
      <c r="A11" s="9">
        <v>14</v>
      </c>
      <c r="B11" s="10" t="s">
        <v>53</v>
      </c>
      <c r="C11" s="10" t="s">
        <v>61</v>
      </c>
      <c r="D11" s="12">
        <v>47.3</v>
      </c>
      <c r="E11" s="13">
        <f>6+6+8+10+10</f>
        <v>40</v>
      </c>
      <c r="F11" s="13">
        <v>10</v>
      </c>
      <c r="G11" s="14">
        <f t="shared" si="0"/>
        <v>50</v>
      </c>
      <c r="H11" s="117">
        <v>5</v>
      </c>
      <c r="I11" s="49"/>
    </row>
    <row r="12" spans="1:9" ht="15" customHeight="1">
      <c r="A12" s="9">
        <v>11</v>
      </c>
      <c r="B12" s="10" t="s">
        <v>32</v>
      </c>
      <c r="C12" s="10" t="s">
        <v>33</v>
      </c>
      <c r="D12" s="45">
        <v>47</v>
      </c>
      <c r="E12" s="13">
        <f>6+6+6+10+11</f>
        <v>39</v>
      </c>
      <c r="F12" s="13">
        <v>10</v>
      </c>
      <c r="G12" s="14">
        <f t="shared" si="0"/>
        <v>49</v>
      </c>
      <c r="H12" s="117">
        <v>6</v>
      </c>
      <c r="I12" s="49"/>
    </row>
    <row r="13" spans="1:9" ht="15" customHeight="1">
      <c r="A13" s="9">
        <v>7</v>
      </c>
      <c r="B13" s="10" t="s">
        <v>52</v>
      </c>
      <c r="C13" s="10" t="s">
        <v>158</v>
      </c>
      <c r="D13" s="12">
        <v>46.1</v>
      </c>
      <c r="E13" s="13">
        <f>1+5+5+5+3+3+7+3+7+3+5</f>
        <v>47</v>
      </c>
      <c r="F13" s="13">
        <v>0</v>
      </c>
      <c r="G13" s="14">
        <f t="shared" si="0"/>
        <v>47</v>
      </c>
      <c r="H13" s="117">
        <v>7</v>
      </c>
      <c r="I13" s="49"/>
    </row>
    <row r="14" spans="1:9" ht="15" customHeight="1">
      <c r="A14" s="9">
        <v>15</v>
      </c>
      <c r="B14" s="42" t="s">
        <v>50</v>
      </c>
      <c r="C14" s="42" t="s">
        <v>59</v>
      </c>
      <c r="D14" s="12">
        <v>45.1</v>
      </c>
      <c r="E14" s="13">
        <f>4+8+10+6+8</f>
        <v>36</v>
      </c>
      <c r="F14" s="13">
        <v>10</v>
      </c>
      <c r="G14" s="14">
        <f t="shared" si="0"/>
        <v>46</v>
      </c>
      <c r="H14" s="117">
        <v>8</v>
      </c>
      <c r="I14" s="49"/>
    </row>
    <row r="15" spans="1:9" ht="15" customHeight="1">
      <c r="A15" s="9">
        <v>8</v>
      </c>
      <c r="B15" s="10" t="s">
        <v>109</v>
      </c>
      <c r="C15" s="10" t="s">
        <v>124</v>
      </c>
      <c r="D15" s="12">
        <v>47.5</v>
      </c>
      <c r="E15" s="13">
        <f>6+6+10+8+4</f>
        <v>34</v>
      </c>
      <c r="F15" s="13">
        <v>10</v>
      </c>
      <c r="G15" s="14">
        <f t="shared" si="0"/>
        <v>44</v>
      </c>
      <c r="H15" s="117">
        <v>9</v>
      </c>
      <c r="I15" s="49"/>
    </row>
    <row r="16" spans="1:9" ht="15" customHeight="1">
      <c r="A16" s="9">
        <v>13</v>
      </c>
      <c r="B16" s="36" t="s">
        <v>30</v>
      </c>
      <c r="C16" s="36" t="s">
        <v>31</v>
      </c>
      <c r="D16" s="12">
        <v>49.7</v>
      </c>
      <c r="E16" s="13">
        <f>4+8+10+10+4+4</f>
        <v>40</v>
      </c>
      <c r="F16" s="13">
        <v>0</v>
      </c>
      <c r="G16" s="14">
        <f t="shared" si="0"/>
        <v>40</v>
      </c>
      <c r="H16" s="117">
        <v>10</v>
      </c>
      <c r="I16" s="49"/>
    </row>
    <row r="17" spans="1:8" ht="15" customHeight="1">
      <c r="A17" s="9">
        <v>18</v>
      </c>
      <c r="B17" s="10" t="s">
        <v>41</v>
      </c>
      <c r="C17" s="11" t="s">
        <v>34</v>
      </c>
      <c r="D17" s="12">
        <v>48.6</v>
      </c>
      <c r="E17" s="13">
        <f>6+4+10+4+6</f>
        <v>30</v>
      </c>
      <c r="F17" s="13">
        <v>10</v>
      </c>
      <c r="G17" s="14">
        <f t="shared" si="0"/>
        <v>40</v>
      </c>
      <c r="H17" s="117">
        <v>11</v>
      </c>
    </row>
    <row r="18" spans="1:8" ht="15" customHeight="1">
      <c r="A18" s="9">
        <v>22</v>
      </c>
      <c r="B18" s="10" t="s">
        <v>51</v>
      </c>
      <c r="C18" s="11" t="s">
        <v>60</v>
      </c>
      <c r="D18" s="12">
        <v>48.5</v>
      </c>
      <c r="E18" s="13">
        <f>6+6+8+4+11</f>
        <v>35</v>
      </c>
      <c r="F18" s="13">
        <v>0</v>
      </c>
      <c r="G18" s="14">
        <f t="shared" si="0"/>
        <v>35</v>
      </c>
      <c r="H18" s="117">
        <v>12</v>
      </c>
    </row>
    <row r="19" spans="1:8" ht="15" customHeight="1">
      <c r="A19" s="9">
        <v>9</v>
      </c>
      <c r="B19" s="10" t="s">
        <v>184</v>
      </c>
      <c r="C19" s="11" t="s">
        <v>186</v>
      </c>
      <c r="D19" s="12">
        <v>45.6</v>
      </c>
      <c r="E19" s="13">
        <f>4+6+4+4+3</f>
        <v>21</v>
      </c>
      <c r="F19" s="13">
        <v>10</v>
      </c>
      <c r="G19" s="14">
        <f t="shared" si="0"/>
        <v>31</v>
      </c>
      <c r="H19" s="117">
        <v>13</v>
      </c>
    </row>
    <row r="20" spans="1:8" ht="15" customHeight="1">
      <c r="A20" s="9">
        <v>5</v>
      </c>
      <c r="B20" s="10" t="s">
        <v>136</v>
      </c>
      <c r="C20" s="11" t="s">
        <v>137</v>
      </c>
      <c r="D20" s="12">
        <v>53.6</v>
      </c>
      <c r="E20" s="13">
        <f>6+6+8+4+6</f>
        <v>30</v>
      </c>
      <c r="F20" s="13">
        <v>0</v>
      </c>
      <c r="G20" s="14">
        <f t="shared" si="0"/>
        <v>30</v>
      </c>
      <c r="H20" s="117">
        <v>14</v>
      </c>
    </row>
    <row r="21" spans="1:8" ht="15" customHeight="1">
      <c r="A21" s="9">
        <v>16</v>
      </c>
      <c r="B21" s="10" t="s">
        <v>187</v>
      </c>
      <c r="C21" s="11" t="s">
        <v>120</v>
      </c>
      <c r="D21" s="12">
        <v>44.9</v>
      </c>
      <c r="E21" s="13">
        <f>4+6+4+4</f>
        <v>18</v>
      </c>
      <c r="F21" s="13">
        <v>10</v>
      </c>
      <c r="G21" s="14">
        <f t="shared" si="0"/>
        <v>28</v>
      </c>
      <c r="H21" s="117">
        <v>15</v>
      </c>
    </row>
    <row r="22" spans="1:8" ht="15" customHeight="1">
      <c r="A22" s="9">
        <v>17</v>
      </c>
      <c r="B22" s="36" t="s">
        <v>56</v>
      </c>
      <c r="C22" s="111" t="s">
        <v>64</v>
      </c>
      <c r="D22" s="45">
        <v>47</v>
      </c>
      <c r="E22" s="13">
        <v>0</v>
      </c>
      <c r="F22" s="13">
        <v>20</v>
      </c>
      <c r="G22" s="14">
        <f t="shared" si="0"/>
        <v>20</v>
      </c>
      <c r="H22" s="117">
        <v>16</v>
      </c>
    </row>
    <row r="23" spans="1:8" ht="15" customHeight="1">
      <c r="A23" s="9">
        <v>3</v>
      </c>
      <c r="B23" s="10" t="s">
        <v>28</v>
      </c>
      <c r="C23" s="11" t="s">
        <v>29</v>
      </c>
      <c r="D23" s="110" t="s">
        <v>194</v>
      </c>
      <c r="E23" s="13">
        <v>0</v>
      </c>
      <c r="F23" s="13">
        <v>0</v>
      </c>
      <c r="G23" s="14">
        <f t="shared" si="0"/>
        <v>0</v>
      </c>
      <c r="H23" s="117" t="s">
        <v>194</v>
      </c>
    </row>
    <row r="24" spans="1:8" ht="15" customHeight="1">
      <c r="A24" s="9">
        <v>2</v>
      </c>
      <c r="B24" s="10" t="s">
        <v>184</v>
      </c>
      <c r="C24" s="11" t="s">
        <v>185</v>
      </c>
      <c r="D24" s="45"/>
      <c r="E24" s="40" t="s">
        <v>192</v>
      </c>
      <c r="F24" s="13"/>
      <c r="G24" s="14">
        <v>0</v>
      </c>
      <c r="H24" s="121" t="s">
        <v>194</v>
      </c>
    </row>
    <row r="25" spans="1:8" ht="15" customHeight="1">
      <c r="A25" s="9">
        <v>6</v>
      </c>
      <c r="B25" s="10" t="s">
        <v>126</v>
      </c>
      <c r="C25" s="11" t="s">
        <v>127</v>
      </c>
      <c r="D25" s="12"/>
      <c r="E25" s="40" t="s">
        <v>192</v>
      </c>
      <c r="F25" s="13"/>
      <c r="G25" s="14">
        <v>0</v>
      </c>
      <c r="H25" s="121" t="s">
        <v>194</v>
      </c>
    </row>
    <row r="26" spans="1:8" ht="15" customHeight="1">
      <c r="A26" s="9">
        <v>10</v>
      </c>
      <c r="B26" s="10" t="s">
        <v>55</v>
      </c>
      <c r="C26" s="11" t="s">
        <v>63</v>
      </c>
      <c r="D26" s="12"/>
      <c r="E26" s="40" t="s">
        <v>192</v>
      </c>
      <c r="F26" s="13"/>
      <c r="G26" s="14">
        <v>0</v>
      </c>
      <c r="H26" s="121" t="s">
        <v>194</v>
      </c>
    </row>
    <row r="27" spans="1:8" ht="15" customHeight="1">
      <c r="A27" s="9">
        <v>19</v>
      </c>
      <c r="B27" s="10" t="s">
        <v>131</v>
      </c>
      <c r="C27" s="11" t="s">
        <v>132</v>
      </c>
      <c r="D27" s="12"/>
      <c r="E27" s="40" t="s">
        <v>192</v>
      </c>
      <c r="F27" s="13"/>
      <c r="G27" s="14">
        <v>0</v>
      </c>
      <c r="H27" s="121" t="s">
        <v>194</v>
      </c>
    </row>
    <row r="28" spans="1:8" ht="15" customHeight="1" thickBot="1">
      <c r="A28" s="15">
        <v>21</v>
      </c>
      <c r="B28" s="16" t="s">
        <v>169</v>
      </c>
      <c r="C28" s="17" t="s">
        <v>173</v>
      </c>
      <c r="D28" s="18"/>
      <c r="E28" s="118" t="s">
        <v>192</v>
      </c>
      <c r="F28" s="19"/>
      <c r="G28" s="20">
        <v>0</v>
      </c>
      <c r="H28" s="122" t="s">
        <v>194</v>
      </c>
    </row>
  </sheetData>
  <mergeCells count="9">
    <mergeCell ref="F1:H1"/>
    <mergeCell ref="H5:H6"/>
    <mergeCell ref="D4:E4"/>
    <mergeCell ref="F4:G4"/>
    <mergeCell ref="B5:B6"/>
    <mergeCell ref="C5:C6"/>
    <mergeCell ref="D5:G5"/>
    <mergeCell ref="D3:E3"/>
    <mergeCell ref="F3:G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workbookViewId="0" topLeftCell="A1">
      <selection activeCell="M27" sqref="M27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5" width="7.75390625" style="0" customWidth="1"/>
    <col min="6" max="7" width="6.75390625" style="0" customWidth="1"/>
    <col min="8" max="9" width="7.75390625" style="0" customWidth="1"/>
    <col min="10" max="12" width="6.75390625" style="0" customWidth="1"/>
    <col min="13" max="13" width="10.75390625" style="0" customWidth="1"/>
    <col min="14" max="15" width="7.75390625" style="0" customWidth="1"/>
    <col min="16" max="16" width="9.75390625" style="0" customWidth="1"/>
    <col min="17" max="17" width="6.75390625" style="0" customWidth="1"/>
  </cols>
  <sheetData>
    <row r="1" spans="1:17" ht="18">
      <c r="A1" s="2" t="s">
        <v>13</v>
      </c>
      <c r="F1" s="152" t="s">
        <v>27</v>
      </c>
      <c r="G1" s="152"/>
      <c r="H1" s="152"/>
      <c r="I1" s="152"/>
      <c r="J1" s="152"/>
      <c r="K1" s="152"/>
      <c r="L1" s="3"/>
      <c r="M1" s="152" t="s">
        <v>19</v>
      </c>
      <c r="N1" s="152"/>
      <c r="O1" s="152"/>
      <c r="P1" s="152"/>
      <c r="Q1" s="3"/>
    </row>
    <row r="2" ht="13.5" thickBot="1"/>
    <row r="3" spans="1:15" ht="12.75">
      <c r="A3" s="21" t="s">
        <v>17</v>
      </c>
      <c r="B3" s="21"/>
      <c r="C3" s="21"/>
      <c r="D3" s="22" t="s">
        <v>6</v>
      </c>
      <c r="E3" s="23">
        <f>'Maxi М'!E3</f>
        <v>181</v>
      </c>
      <c r="F3" s="24" t="s">
        <v>7</v>
      </c>
      <c r="G3" s="25">
        <f>'Maxi М'!G3</f>
        <v>49</v>
      </c>
      <c r="H3" s="22" t="s">
        <v>6</v>
      </c>
      <c r="I3" s="23">
        <f>'Maxi М'!I3</f>
        <v>176</v>
      </c>
      <c r="J3" s="24" t="s">
        <v>7</v>
      </c>
      <c r="K3" s="8">
        <f>'Maxi М'!K3</f>
        <v>44</v>
      </c>
      <c r="L3" s="156" t="s">
        <v>22</v>
      </c>
      <c r="M3" s="157"/>
      <c r="N3" s="158" t="s">
        <v>23</v>
      </c>
      <c r="O3" s="159"/>
    </row>
    <row r="4" spans="1:15" ht="13.5" thickBot="1">
      <c r="A4" s="21"/>
      <c r="B4" s="21"/>
      <c r="C4" s="21"/>
      <c r="D4" s="26" t="s">
        <v>8</v>
      </c>
      <c r="E4" s="27">
        <v>3.7</v>
      </c>
      <c r="F4" s="28" t="s">
        <v>9</v>
      </c>
      <c r="G4" s="29">
        <f>'Maxi М'!G4</f>
        <v>73.5</v>
      </c>
      <c r="H4" s="26" t="s">
        <v>8</v>
      </c>
      <c r="I4" s="106">
        <v>4</v>
      </c>
      <c r="J4" s="28" t="s">
        <v>9</v>
      </c>
      <c r="K4" s="20">
        <v>66</v>
      </c>
      <c r="L4" s="162">
        <f>'Maxi М'!L4:M4</f>
        <v>35</v>
      </c>
      <c r="M4" s="163"/>
      <c r="N4" s="164">
        <f>'Maxi М'!N4:O4</f>
        <v>12</v>
      </c>
      <c r="O4" s="165"/>
    </row>
    <row r="5" spans="1:17" ht="13.5" customHeight="1" thickBot="1">
      <c r="A5" s="30" t="s">
        <v>0</v>
      </c>
      <c r="B5" s="166" t="s">
        <v>18</v>
      </c>
      <c r="C5" s="168" t="s">
        <v>12</v>
      </c>
      <c r="D5" s="153" t="s">
        <v>4</v>
      </c>
      <c r="E5" s="148"/>
      <c r="F5" s="154"/>
      <c r="G5" s="148"/>
      <c r="H5" s="153" t="s">
        <v>5</v>
      </c>
      <c r="I5" s="154"/>
      <c r="J5" s="154"/>
      <c r="K5" s="154"/>
      <c r="L5" s="169" t="s">
        <v>21</v>
      </c>
      <c r="M5" s="170"/>
      <c r="N5" s="170"/>
      <c r="O5" s="171"/>
      <c r="P5" s="160" t="s">
        <v>26</v>
      </c>
      <c r="Q5" s="160" t="s">
        <v>11</v>
      </c>
    </row>
    <row r="6" spans="1:36" ht="34.5" thickBot="1">
      <c r="A6" s="31" t="s">
        <v>1</v>
      </c>
      <c r="B6" s="167"/>
      <c r="C6" s="147"/>
      <c r="D6" s="32" t="s">
        <v>10</v>
      </c>
      <c r="E6" s="33" t="s">
        <v>2</v>
      </c>
      <c r="F6" s="33" t="s">
        <v>3</v>
      </c>
      <c r="G6" s="33" t="s">
        <v>20</v>
      </c>
      <c r="H6" s="34" t="s">
        <v>10</v>
      </c>
      <c r="I6" s="35" t="s">
        <v>2</v>
      </c>
      <c r="J6" s="33" t="s">
        <v>3</v>
      </c>
      <c r="K6" s="33" t="s">
        <v>25</v>
      </c>
      <c r="L6" s="34" t="s">
        <v>2</v>
      </c>
      <c r="M6" s="35" t="s">
        <v>22</v>
      </c>
      <c r="N6" s="34" t="s">
        <v>23</v>
      </c>
      <c r="O6" s="34" t="s">
        <v>24</v>
      </c>
      <c r="P6" s="161"/>
      <c r="Q6" s="16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18" ht="15" customHeight="1">
      <c r="A7" s="4">
        <v>21</v>
      </c>
      <c r="B7" s="5" t="s">
        <v>53</v>
      </c>
      <c r="C7" s="5" t="s">
        <v>77</v>
      </c>
      <c r="D7" s="6">
        <v>0</v>
      </c>
      <c r="E7" s="7">
        <v>39.6</v>
      </c>
      <c r="F7" s="44">
        <f aca="true" t="shared" si="0" ref="F7:F14">D7+E7</f>
        <v>39.6</v>
      </c>
      <c r="G7" s="44">
        <f aca="true" t="shared" si="1" ref="G7:G30">120-F7</f>
        <v>80.4</v>
      </c>
      <c r="H7" s="6">
        <v>0</v>
      </c>
      <c r="I7" s="7">
        <v>37.7</v>
      </c>
      <c r="J7" s="13">
        <f aca="true" t="shared" si="2" ref="J7:J15">H7+I7</f>
        <v>37.7</v>
      </c>
      <c r="K7" s="8">
        <f aca="true" t="shared" si="3" ref="K7:K30">100-J7</f>
        <v>62.3</v>
      </c>
      <c r="L7" s="6">
        <v>44.6</v>
      </c>
      <c r="M7" s="7">
        <f>6+6+8+10+10+6+3</f>
        <v>49</v>
      </c>
      <c r="N7" s="7">
        <v>10</v>
      </c>
      <c r="O7" s="8">
        <f aca="true" t="shared" si="4" ref="O7:O20">N7+M7</f>
        <v>59</v>
      </c>
      <c r="P7" s="46">
        <f aca="true" t="shared" si="5" ref="P7:P30">G7+K7+O7</f>
        <v>201.7</v>
      </c>
      <c r="Q7" s="112">
        <v>1</v>
      </c>
      <c r="R7" s="49"/>
    </row>
    <row r="8" spans="1:18" ht="15" customHeight="1">
      <c r="A8" s="9">
        <v>4</v>
      </c>
      <c r="B8" s="36" t="s">
        <v>66</v>
      </c>
      <c r="C8" s="36" t="s">
        <v>73</v>
      </c>
      <c r="D8" s="12">
        <v>0</v>
      </c>
      <c r="E8" s="39">
        <v>42.2</v>
      </c>
      <c r="F8" s="39">
        <f t="shared" si="0"/>
        <v>42.2</v>
      </c>
      <c r="G8" s="39">
        <f t="shared" si="1"/>
        <v>77.8</v>
      </c>
      <c r="H8" s="12">
        <v>0</v>
      </c>
      <c r="I8" s="13">
        <v>39.6</v>
      </c>
      <c r="J8" s="13">
        <f t="shared" si="2"/>
        <v>39.6</v>
      </c>
      <c r="K8" s="14">
        <f t="shared" si="3"/>
        <v>60.4</v>
      </c>
      <c r="L8" s="12">
        <v>53.7</v>
      </c>
      <c r="M8" s="13">
        <f>6+6+8+10+10+9</f>
        <v>49</v>
      </c>
      <c r="N8" s="13">
        <v>0</v>
      </c>
      <c r="O8" s="14">
        <f t="shared" si="4"/>
        <v>49</v>
      </c>
      <c r="P8" s="41">
        <f t="shared" si="5"/>
        <v>187.2</v>
      </c>
      <c r="Q8" s="113">
        <v>2</v>
      </c>
      <c r="R8" s="49"/>
    </row>
    <row r="9" spans="1:18" ht="15" customHeight="1">
      <c r="A9" s="9">
        <v>10</v>
      </c>
      <c r="B9" s="10" t="s">
        <v>52</v>
      </c>
      <c r="C9" s="10" t="s">
        <v>74</v>
      </c>
      <c r="D9" s="12">
        <v>10</v>
      </c>
      <c r="E9" s="125">
        <v>47.5</v>
      </c>
      <c r="F9" s="39">
        <f t="shared" si="0"/>
        <v>57.5</v>
      </c>
      <c r="G9" s="39">
        <f t="shared" si="1"/>
        <v>62.5</v>
      </c>
      <c r="H9" s="12">
        <v>0</v>
      </c>
      <c r="I9" s="13">
        <v>40</v>
      </c>
      <c r="J9" s="13">
        <f t="shared" si="2"/>
        <v>40</v>
      </c>
      <c r="K9" s="14">
        <f t="shared" si="3"/>
        <v>60</v>
      </c>
      <c r="L9" s="12">
        <v>51.9</v>
      </c>
      <c r="M9" s="13">
        <f>6+10+6+10+10+1</f>
        <v>43</v>
      </c>
      <c r="N9" s="13">
        <v>0</v>
      </c>
      <c r="O9" s="14">
        <f t="shared" si="4"/>
        <v>43</v>
      </c>
      <c r="P9" s="41">
        <f t="shared" si="5"/>
        <v>165.5</v>
      </c>
      <c r="Q9" s="113">
        <v>3</v>
      </c>
      <c r="R9" s="49"/>
    </row>
    <row r="10" spans="1:18" ht="15" customHeight="1">
      <c r="A10" s="9">
        <v>23</v>
      </c>
      <c r="B10" s="10" t="s">
        <v>48</v>
      </c>
      <c r="C10" s="10" t="s">
        <v>183</v>
      </c>
      <c r="D10" s="12">
        <v>5</v>
      </c>
      <c r="E10" s="13">
        <v>46.8</v>
      </c>
      <c r="F10" s="39">
        <f t="shared" si="0"/>
        <v>51.8</v>
      </c>
      <c r="G10" s="39">
        <f t="shared" si="1"/>
        <v>68.2</v>
      </c>
      <c r="H10" s="12">
        <v>5</v>
      </c>
      <c r="I10" s="13">
        <v>43.8</v>
      </c>
      <c r="J10" s="13">
        <f t="shared" si="2"/>
        <v>48.8</v>
      </c>
      <c r="K10" s="14">
        <f t="shared" si="3"/>
        <v>51.2</v>
      </c>
      <c r="L10" s="12">
        <v>46.9</v>
      </c>
      <c r="M10" s="13">
        <f>6+10+6+6+6</f>
        <v>34</v>
      </c>
      <c r="N10" s="13">
        <v>10</v>
      </c>
      <c r="O10" s="14">
        <f t="shared" si="4"/>
        <v>44</v>
      </c>
      <c r="P10" s="41">
        <f t="shared" si="5"/>
        <v>163.4</v>
      </c>
      <c r="Q10" s="43">
        <v>4</v>
      </c>
      <c r="R10" s="49"/>
    </row>
    <row r="11" spans="1:17" ht="15" customHeight="1">
      <c r="A11" s="9">
        <v>2</v>
      </c>
      <c r="B11" s="37" t="s">
        <v>53</v>
      </c>
      <c r="C11" s="37" t="s">
        <v>76</v>
      </c>
      <c r="D11" s="12">
        <v>0</v>
      </c>
      <c r="E11" s="39">
        <v>45.1</v>
      </c>
      <c r="F11" s="39">
        <f t="shared" si="0"/>
        <v>45.1</v>
      </c>
      <c r="G11" s="39">
        <f t="shared" si="1"/>
        <v>74.9</v>
      </c>
      <c r="H11" s="12">
        <v>0</v>
      </c>
      <c r="I11" s="13">
        <v>45.7</v>
      </c>
      <c r="J11" s="13">
        <f t="shared" si="2"/>
        <v>45.7</v>
      </c>
      <c r="K11" s="14">
        <f t="shared" si="3"/>
        <v>54.3</v>
      </c>
      <c r="L11" s="12">
        <v>46.9</v>
      </c>
      <c r="M11" s="13">
        <f>4+6+8+10+6</f>
        <v>34</v>
      </c>
      <c r="N11" s="13">
        <v>0</v>
      </c>
      <c r="O11" s="14">
        <f t="shared" si="4"/>
        <v>34</v>
      </c>
      <c r="P11" s="41">
        <f t="shared" si="5"/>
        <v>163.2</v>
      </c>
      <c r="Q11" s="43">
        <v>5</v>
      </c>
    </row>
    <row r="12" spans="1:17" ht="15" customHeight="1">
      <c r="A12" s="9">
        <v>20</v>
      </c>
      <c r="B12" s="42" t="s">
        <v>104</v>
      </c>
      <c r="C12" s="42" t="s">
        <v>105</v>
      </c>
      <c r="D12" s="12">
        <v>10</v>
      </c>
      <c r="E12" s="13">
        <v>46.8</v>
      </c>
      <c r="F12" s="39">
        <f t="shared" si="0"/>
        <v>56.8</v>
      </c>
      <c r="G12" s="39">
        <f t="shared" si="1"/>
        <v>63.2</v>
      </c>
      <c r="H12" s="12">
        <v>0</v>
      </c>
      <c r="I12" s="13">
        <v>42.3</v>
      </c>
      <c r="J12" s="13">
        <f t="shared" si="2"/>
        <v>42.3</v>
      </c>
      <c r="K12" s="14">
        <f t="shared" si="3"/>
        <v>57.7</v>
      </c>
      <c r="L12" s="12">
        <v>47.2</v>
      </c>
      <c r="M12" s="13">
        <f>6+10+8+4+13</f>
        <v>41</v>
      </c>
      <c r="N12" s="13">
        <v>0</v>
      </c>
      <c r="O12" s="14">
        <f t="shared" si="4"/>
        <v>41</v>
      </c>
      <c r="P12" s="41">
        <f t="shared" si="5"/>
        <v>161.9</v>
      </c>
      <c r="Q12" s="43">
        <v>6</v>
      </c>
    </row>
    <row r="13" spans="1:17" ht="15" customHeight="1">
      <c r="A13" s="9">
        <v>3</v>
      </c>
      <c r="B13" s="10" t="s">
        <v>104</v>
      </c>
      <c r="C13" s="10" t="s">
        <v>106</v>
      </c>
      <c r="D13" s="12">
        <v>5</v>
      </c>
      <c r="E13" s="39">
        <v>41.9</v>
      </c>
      <c r="F13" s="39">
        <f t="shared" si="0"/>
        <v>46.9</v>
      </c>
      <c r="G13" s="39">
        <f t="shared" si="1"/>
        <v>73.1</v>
      </c>
      <c r="H13" s="12">
        <v>15</v>
      </c>
      <c r="I13" s="13">
        <v>40.9</v>
      </c>
      <c r="J13" s="13">
        <f t="shared" si="2"/>
        <v>55.9</v>
      </c>
      <c r="K13" s="14">
        <f t="shared" si="3"/>
        <v>44.1</v>
      </c>
      <c r="L13" s="45">
        <v>49.7</v>
      </c>
      <c r="M13" s="13">
        <f>6+10+4+10+10+3</f>
        <v>43</v>
      </c>
      <c r="N13" s="13">
        <v>0</v>
      </c>
      <c r="O13" s="14">
        <f t="shared" si="4"/>
        <v>43</v>
      </c>
      <c r="P13" s="41">
        <f t="shared" si="5"/>
        <v>160.2</v>
      </c>
      <c r="Q13" s="43">
        <v>7</v>
      </c>
    </row>
    <row r="14" spans="1:17" ht="15" customHeight="1">
      <c r="A14" s="9">
        <v>14</v>
      </c>
      <c r="B14" s="10" t="s">
        <v>65</v>
      </c>
      <c r="C14" s="10" t="s">
        <v>71</v>
      </c>
      <c r="D14" s="12">
        <v>0</v>
      </c>
      <c r="E14" s="39">
        <v>39</v>
      </c>
      <c r="F14" s="39">
        <f t="shared" si="0"/>
        <v>39</v>
      </c>
      <c r="G14" s="39">
        <f t="shared" si="1"/>
        <v>81</v>
      </c>
      <c r="H14" s="12">
        <v>0</v>
      </c>
      <c r="I14" s="13">
        <v>36.9</v>
      </c>
      <c r="J14" s="13">
        <f t="shared" si="2"/>
        <v>36.9</v>
      </c>
      <c r="K14" s="14">
        <f t="shared" si="3"/>
        <v>63.1</v>
      </c>
      <c r="L14" s="110" t="s">
        <v>194</v>
      </c>
      <c r="M14" s="13">
        <v>0</v>
      </c>
      <c r="N14" s="13">
        <v>0</v>
      </c>
      <c r="O14" s="14">
        <f t="shared" si="4"/>
        <v>0</v>
      </c>
      <c r="P14" s="41">
        <f t="shared" si="5"/>
        <v>144.1</v>
      </c>
      <c r="Q14" s="43">
        <v>8</v>
      </c>
    </row>
    <row r="15" spans="1:17" ht="15" customHeight="1">
      <c r="A15" s="9">
        <v>6</v>
      </c>
      <c r="B15" s="10" t="s">
        <v>67</v>
      </c>
      <c r="C15" s="10" t="s">
        <v>159</v>
      </c>
      <c r="D15" s="12"/>
      <c r="E15" s="47" t="s">
        <v>193</v>
      </c>
      <c r="F15" s="108">
        <v>120</v>
      </c>
      <c r="G15" s="108">
        <f t="shared" si="1"/>
        <v>0</v>
      </c>
      <c r="H15" s="12">
        <v>0</v>
      </c>
      <c r="I15" s="13">
        <v>37.7</v>
      </c>
      <c r="J15" s="13">
        <f t="shared" si="2"/>
        <v>37.7</v>
      </c>
      <c r="K15" s="14">
        <f t="shared" si="3"/>
        <v>62.3</v>
      </c>
      <c r="L15" s="12">
        <v>46.6</v>
      </c>
      <c r="M15" s="13">
        <f>6+10+6+10+9</f>
        <v>41</v>
      </c>
      <c r="N15" s="13">
        <v>20</v>
      </c>
      <c r="O15" s="14">
        <f t="shared" si="4"/>
        <v>61</v>
      </c>
      <c r="P15" s="41">
        <f t="shared" si="5"/>
        <v>123.3</v>
      </c>
      <c r="Q15" s="43">
        <v>9</v>
      </c>
    </row>
    <row r="16" spans="1:17" ht="15" customHeight="1">
      <c r="A16" s="9">
        <v>11</v>
      </c>
      <c r="B16" s="10" t="s">
        <v>69</v>
      </c>
      <c r="C16" s="10" t="s">
        <v>90</v>
      </c>
      <c r="D16" s="12">
        <v>0</v>
      </c>
      <c r="E16" s="39">
        <v>43.5</v>
      </c>
      <c r="F16" s="39">
        <f>D16+E16</f>
        <v>43.5</v>
      </c>
      <c r="G16" s="39">
        <f t="shared" si="1"/>
        <v>76.5</v>
      </c>
      <c r="H16" s="12"/>
      <c r="I16" s="40" t="s">
        <v>193</v>
      </c>
      <c r="J16" s="13">
        <v>100</v>
      </c>
      <c r="K16" s="14">
        <f t="shared" si="3"/>
        <v>0</v>
      </c>
      <c r="L16" s="45">
        <v>47</v>
      </c>
      <c r="M16" s="13">
        <f>6+6+10+10+2</f>
        <v>34</v>
      </c>
      <c r="N16" s="13">
        <v>10</v>
      </c>
      <c r="O16" s="14">
        <f t="shared" si="4"/>
        <v>44</v>
      </c>
      <c r="P16" s="41">
        <f t="shared" si="5"/>
        <v>120.5</v>
      </c>
      <c r="Q16" s="43">
        <v>10</v>
      </c>
    </row>
    <row r="17" spans="1:17" ht="15" customHeight="1">
      <c r="A17" s="9">
        <v>19</v>
      </c>
      <c r="B17" s="10" t="s">
        <v>49</v>
      </c>
      <c r="C17" s="10" t="s">
        <v>70</v>
      </c>
      <c r="D17" s="12"/>
      <c r="E17" s="40" t="s">
        <v>193</v>
      </c>
      <c r="F17" s="108">
        <v>120</v>
      </c>
      <c r="G17" s="108">
        <f t="shared" si="1"/>
        <v>0</v>
      </c>
      <c r="H17" s="12">
        <v>0</v>
      </c>
      <c r="I17" s="13">
        <v>35.6</v>
      </c>
      <c r="J17" s="13">
        <f>H17+I17</f>
        <v>35.6</v>
      </c>
      <c r="K17" s="14">
        <f t="shared" si="3"/>
        <v>64.4</v>
      </c>
      <c r="L17" s="12">
        <v>46.8</v>
      </c>
      <c r="M17" s="13">
        <f>1+5+5+5+3+3+7+1+5</f>
        <v>35</v>
      </c>
      <c r="N17" s="13">
        <v>20</v>
      </c>
      <c r="O17" s="14">
        <f t="shared" si="4"/>
        <v>55</v>
      </c>
      <c r="P17" s="41">
        <f t="shared" si="5"/>
        <v>119.4</v>
      </c>
      <c r="Q17" s="43">
        <v>11</v>
      </c>
    </row>
    <row r="18" spans="1:17" ht="15" customHeight="1">
      <c r="A18" s="9">
        <v>5</v>
      </c>
      <c r="B18" s="10" t="s">
        <v>114</v>
      </c>
      <c r="C18" s="11" t="s">
        <v>123</v>
      </c>
      <c r="D18" s="12">
        <v>5</v>
      </c>
      <c r="E18" s="39">
        <v>52.2</v>
      </c>
      <c r="F18" s="39">
        <f>D18+E18</f>
        <v>57.2</v>
      </c>
      <c r="G18" s="39">
        <f t="shared" si="1"/>
        <v>62.8</v>
      </c>
      <c r="H18" s="12"/>
      <c r="I18" s="40" t="s">
        <v>193</v>
      </c>
      <c r="J18" s="13">
        <v>100</v>
      </c>
      <c r="K18" s="14">
        <f t="shared" si="3"/>
        <v>0</v>
      </c>
      <c r="L18" s="12">
        <v>45.8</v>
      </c>
      <c r="M18" s="13">
        <f>6+8+6+8+1</f>
        <v>29</v>
      </c>
      <c r="N18" s="13">
        <v>10</v>
      </c>
      <c r="O18" s="14">
        <f t="shared" si="4"/>
        <v>39</v>
      </c>
      <c r="P18" s="41">
        <f t="shared" si="5"/>
        <v>101.8</v>
      </c>
      <c r="Q18" s="43">
        <v>12</v>
      </c>
    </row>
    <row r="19" spans="1:17" ht="15" customHeight="1">
      <c r="A19" s="9">
        <v>1</v>
      </c>
      <c r="B19" s="10" t="s">
        <v>37</v>
      </c>
      <c r="C19" s="11" t="s">
        <v>188</v>
      </c>
      <c r="D19" s="12">
        <v>15</v>
      </c>
      <c r="E19" s="39">
        <v>52.7</v>
      </c>
      <c r="F19" s="39">
        <f>D19+E19</f>
        <v>67.7</v>
      </c>
      <c r="G19" s="39">
        <f t="shared" si="1"/>
        <v>52.3</v>
      </c>
      <c r="H19" s="12"/>
      <c r="I19" s="40" t="s">
        <v>193</v>
      </c>
      <c r="J19" s="13">
        <v>100</v>
      </c>
      <c r="K19" s="14">
        <f t="shared" si="3"/>
        <v>0</v>
      </c>
      <c r="L19" s="12">
        <v>57.8</v>
      </c>
      <c r="M19" s="13">
        <f>6+10+8+4+10+10</f>
        <v>48</v>
      </c>
      <c r="N19" s="13">
        <v>0</v>
      </c>
      <c r="O19" s="14">
        <f t="shared" si="4"/>
        <v>48</v>
      </c>
      <c r="P19" s="41">
        <f t="shared" si="5"/>
        <v>100.3</v>
      </c>
      <c r="Q19" s="43">
        <v>13</v>
      </c>
    </row>
    <row r="20" spans="1:17" ht="15" customHeight="1">
      <c r="A20" s="9">
        <v>9</v>
      </c>
      <c r="B20" s="10" t="s">
        <v>161</v>
      </c>
      <c r="C20" s="11" t="s">
        <v>45</v>
      </c>
      <c r="D20" s="12">
        <v>10</v>
      </c>
      <c r="E20" s="39">
        <v>60</v>
      </c>
      <c r="F20" s="39">
        <f>D20+E20</f>
        <v>70</v>
      </c>
      <c r="G20" s="39">
        <f t="shared" si="1"/>
        <v>50</v>
      </c>
      <c r="H20" s="12">
        <v>0</v>
      </c>
      <c r="I20" s="13">
        <v>58</v>
      </c>
      <c r="J20" s="13">
        <f>H20+I20</f>
        <v>58</v>
      </c>
      <c r="K20" s="14">
        <f t="shared" si="3"/>
        <v>42</v>
      </c>
      <c r="L20" s="110" t="s">
        <v>194</v>
      </c>
      <c r="M20" s="13">
        <v>0</v>
      </c>
      <c r="N20" s="13">
        <v>0</v>
      </c>
      <c r="O20" s="14">
        <f t="shared" si="4"/>
        <v>0</v>
      </c>
      <c r="P20" s="41">
        <f t="shared" si="5"/>
        <v>92</v>
      </c>
      <c r="Q20" s="43">
        <v>14</v>
      </c>
    </row>
    <row r="21" spans="1:17" ht="15" customHeight="1">
      <c r="A21" s="9">
        <v>8</v>
      </c>
      <c r="B21" s="10" t="s">
        <v>107</v>
      </c>
      <c r="C21" s="11" t="s">
        <v>108</v>
      </c>
      <c r="D21" s="12">
        <v>0</v>
      </c>
      <c r="E21" s="39">
        <v>51</v>
      </c>
      <c r="F21" s="39">
        <f>D21+E21</f>
        <v>51</v>
      </c>
      <c r="G21" s="39">
        <f t="shared" si="1"/>
        <v>69</v>
      </c>
      <c r="H21" s="12"/>
      <c r="I21" s="40" t="s">
        <v>192</v>
      </c>
      <c r="J21" s="13">
        <v>100</v>
      </c>
      <c r="K21" s="14">
        <f t="shared" si="3"/>
        <v>0</v>
      </c>
      <c r="L21" s="12"/>
      <c r="M21" s="40" t="s">
        <v>192</v>
      </c>
      <c r="N21" s="13"/>
      <c r="O21" s="14">
        <v>0</v>
      </c>
      <c r="P21" s="41">
        <f t="shared" si="5"/>
        <v>69</v>
      </c>
      <c r="Q21" s="43">
        <v>15</v>
      </c>
    </row>
    <row r="22" spans="1:17" ht="15" customHeight="1">
      <c r="A22" s="9">
        <v>13</v>
      </c>
      <c r="B22" s="10" t="s">
        <v>126</v>
      </c>
      <c r="C22" s="11" t="s">
        <v>125</v>
      </c>
      <c r="D22" s="12"/>
      <c r="E22" s="40" t="s">
        <v>193</v>
      </c>
      <c r="F22" s="108">
        <v>120</v>
      </c>
      <c r="G22" s="108">
        <f t="shared" si="1"/>
        <v>0</v>
      </c>
      <c r="H22" s="12">
        <v>0</v>
      </c>
      <c r="I22" s="13">
        <v>47.1</v>
      </c>
      <c r="J22" s="13">
        <f>H22+I22</f>
        <v>47.1</v>
      </c>
      <c r="K22" s="14">
        <f t="shared" si="3"/>
        <v>52.9</v>
      </c>
      <c r="L22" s="110" t="s">
        <v>194</v>
      </c>
      <c r="M22" s="13">
        <v>0</v>
      </c>
      <c r="N22" s="13">
        <v>0</v>
      </c>
      <c r="O22" s="14">
        <f aca="true" t="shared" si="6" ref="O22:O29">N22+M22</f>
        <v>0</v>
      </c>
      <c r="P22" s="41">
        <f t="shared" si="5"/>
        <v>52.9</v>
      </c>
      <c r="Q22" s="43">
        <v>16</v>
      </c>
    </row>
    <row r="23" spans="1:17" ht="15" customHeight="1">
      <c r="A23" s="9">
        <v>22</v>
      </c>
      <c r="B23" s="10" t="s">
        <v>66</v>
      </c>
      <c r="C23" s="11" t="s">
        <v>72</v>
      </c>
      <c r="D23" s="12"/>
      <c r="E23" s="40" t="s">
        <v>193</v>
      </c>
      <c r="F23" s="108">
        <v>120</v>
      </c>
      <c r="G23" s="108">
        <f t="shared" si="1"/>
        <v>0</v>
      </c>
      <c r="H23" s="12">
        <v>5</v>
      </c>
      <c r="I23" s="13">
        <v>43.8</v>
      </c>
      <c r="J23" s="13">
        <f>H23+I23</f>
        <v>48.8</v>
      </c>
      <c r="K23" s="14">
        <f t="shared" si="3"/>
        <v>51.2</v>
      </c>
      <c r="L23" s="110" t="s">
        <v>194</v>
      </c>
      <c r="M23" s="13">
        <v>0</v>
      </c>
      <c r="N23" s="13">
        <v>0</v>
      </c>
      <c r="O23" s="14">
        <f t="shared" si="6"/>
        <v>0</v>
      </c>
      <c r="P23" s="41">
        <f t="shared" si="5"/>
        <v>51.2</v>
      </c>
      <c r="Q23" s="43">
        <v>17</v>
      </c>
    </row>
    <row r="24" spans="1:17" ht="15" customHeight="1">
      <c r="A24" s="9">
        <v>7</v>
      </c>
      <c r="B24" s="36" t="s">
        <v>50</v>
      </c>
      <c r="C24" s="111" t="s">
        <v>78</v>
      </c>
      <c r="D24" s="12"/>
      <c r="E24" s="47" t="s">
        <v>193</v>
      </c>
      <c r="F24" s="108">
        <v>120</v>
      </c>
      <c r="G24" s="108">
        <f t="shared" si="1"/>
        <v>0</v>
      </c>
      <c r="H24" s="12"/>
      <c r="I24" s="40" t="s">
        <v>193</v>
      </c>
      <c r="J24" s="13">
        <v>100</v>
      </c>
      <c r="K24" s="14">
        <f t="shared" si="3"/>
        <v>0</v>
      </c>
      <c r="L24" s="45">
        <v>46.5</v>
      </c>
      <c r="M24" s="13">
        <f>6+6+4+10+10+10</f>
        <v>46</v>
      </c>
      <c r="N24" s="13">
        <v>0</v>
      </c>
      <c r="O24" s="14">
        <f t="shared" si="6"/>
        <v>46</v>
      </c>
      <c r="P24" s="41">
        <f t="shared" si="5"/>
        <v>46</v>
      </c>
      <c r="Q24" s="43">
        <v>18</v>
      </c>
    </row>
    <row r="25" spans="1:17" ht="15" customHeight="1">
      <c r="A25" s="9">
        <v>17</v>
      </c>
      <c r="B25" s="10" t="s">
        <v>54</v>
      </c>
      <c r="C25" s="11" t="s">
        <v>75</v>
      </c>
      <c r="D25" s="12"/>
      <c r="E25" s="40" t="s">
        <v>193</v>
      </c>
      <c r="F25" s="108">
        <v>120</v>
      </c>
      <c r="G25" s="108">
        <f t="shared" si="1"/>
        <v>0</v>
      </c>
      <c r="H25" s="12"/>
      <c r="I25" s="40" t="s">
        <v>193</v>
      </c>
      <c r="J25" s="13">
        <v>100</v>
      </c>
      <c r="K25" s="14">
        <f t="shared" si="3"/>
        <v>0</v>
      </c>
      <c r="L25" s="12">
        <v>50.6</v>
      </c>
      <c r="M25" s="13">
        <f>6+6+4+10+3+3</f>
        <v>32</v>
      </c>
      <c r="N25" s="13">
        <v>0</v>
      </c>
      <c r="O25" s="14">
        <f t="shared" si="6"/>
        <v>32</v>
      </c>
      <c r="P25" s="41">
        <f t="shared" si="5"/>
        <v>32</v>
      </c>
      <c r="Q25" s="43">
        <v>19</v>
      </c>
    </row>
    <row r="26" spans="1:17" ht="15" customHeight="1">
      <c r="A26" s="9">
        <v>24</v>
      </c>
      <c r="B26" s="10" t="s">
        <v>196</v>
      </c>
      <c r="C26" s="11" t="s">
        <v>197</v>
      </c>
      <c r="D26" s="12"/>
      <c r="E26" s="40" t="s">
        <v>193</v>
      </c>
      <c r="F26" s="108">
        <v>120</v>
      </c>
      <c r="G26" s="108">
        <f t="shared" si="1"/>
        <v>0</v>
      </c>
      <c r="H26" s="12"/>
      <c r="I26" s="40" t="s">
        <v>193</v>
      </c>
      <c r="J26" s="13">
        <v>100</v>
      </c>
      <c r="K26" s="14">
        <f t="shared" si="3"/>
        <v>0</v>
      </c>
      <c r="L26" s="45">
        <v>47</v>
      </c>
      <c r="M26" s="13">
        <f>4+6+10+3</f>
        <v>23</v>
      </c>
      <c r="N26" s="13">
        <v>0</v>
      </c>
      <c r="O26" s="14">
        <f t="shared" si="6"/>
        <v>23</v>
      </c>
      <c r="P26" s="41">
        <f t="shared" si="5"/>
        <v>23</v>
      </c>
      <c r="Q26" s="43">
        <v>20</v>
      </c>
    </row>
    <row r="27" spans="1:17" ht="15" customHeight="1">
      <c r="A27" s="9">
        <v>12</v>
      </c>
      <c r="B27" s="10" t="s">
        <v>44</v>
      </c>
      <c r="C27" s="11" t="s">
        <v>46</v>
      </c>
      <c r="D27" s="12"/>
      <c r="E27" s="47" t="s">
        <v>193</v>
      </c>
      <c r="F27" s="108">
        <v>120</v>
      </c>
      <c r="G27" s="108">
        <f t="shared" si="1"/>
        <v>0</v>
      </c>
      <c r="H27" s="12"/>
      <c r="I27" s="40" t="s">
        <v>192</v>
      </c>
      <c r="J27" s="13">
        <v>100</v>
      </c>
      <c r="K27" s="14">
        <f t="shared" si="3"/>
        <v>0</v>
      </c>
      <c r="L27" s="12">
        <v>56.1</v>
      </c>
      <c r="M27" s="13">
        <f>1+6+6+6</f>
        <v>19</v>
      </c>
      <c r="N27" s="13">
        <v>0</v>
      </c>
      <c r="O27" s="14">
        <f t="shared" si="6"/>
        <v>19</v>
      </c>
      <c r="P27" s="41">
        <f t="shared" si="5"/>
        <v>19</v>
      </c>
      <c r="Q27" s="43">
        <v>21</v>
      </c>
    </row>
    <row r="28" spans="1:17" ht="15" customHeight="1">
      <c r="A28" s="9">
        <v>15</v>
      </c>
      <c r="B28" s="10" t="s">
        <v>189</v>
      </c>
      <c r="C28" s="11" t="s">
        <v>190</v>
      </c>
      <c r="D28" s="12"/>
      <c r="E28" s="40" t="s">
        <v>193</v>
      </c>
      <c r="F28" s="108">
        <v>120</v>
      </c>
      <c r="G28" s="108">
        <f t="shared" si="1"/>
        <v>0</v>
      </c>
      <c r="H28" s="12"/>
      <c r="I28" s="40" t="s">
        <v>193</v>
      </c>
      <c r="J28" s="13">
        <v>100</v>
      </c>
      <c r="K28" s="14">
        <f t="shared" si="3"/>
        <v>0</v>
      </c>
      <c r="L28" s="110" t="s">
        <v>194</v>
      </c>
      <c r="M28" s="13">
        <v>0</v>
      </c>
      <c r="N28" s="13">
        <v>0</v>
      </c>
      <c r="O28" s="14">
        <f t="shared" si="6"/>
        <v>0</v>
      </c>
      <c r="P28" s="41">
        <f t="shared" si="5"/>
        <v>0</v>
      </c>
      <c r="Q28" s="123" t="s">
        <v>194</v>
      </c>
    </row>
    <row r="29" spans="1:17" ht="15" customHeight="1">
      <c r="A29" s="9">
        <v>16</v>
      </c>
      <c r="B29" s="10" t="s">
        <v>68</v>
      </c>
      <c r="C29" s="11" t="s">
        <v>89</v>
      </c>
      <c r="D29" s="12"/>
      <c r="E29" s="40" t="s">
        <v>193</v>
      </c>
      <c r="F29" s="108">
        <v>120</v>
      </c>
      <c r="G29" s="108">
        <f t="shared" si="1"/>
        <v>0</v>
      </c>
      <c r="H29" s="12"/>
      <c r="I29" s="40" t="s">
        <v>193</v>
      </c>
      <c r="J29" s="13">
        <v>100</v>
      </c>
      <c r="K29" s="14">
        <f t="shared" si="3"/>
        <v>0</v>
      </c>
      <c r="L29" s="110" t="s">
        <v>194</v>
      </c>
      <c r="M29" s="13">
        <v>0</v>
      </c>
      <c r="N29" s="13">
        <v>0</v>
      </c>
      <c r="O29" s="14">
        <f t="shared" si="6"/>
        <v>0</v>
      </c>
      <c r="P29" s="41">
        <f t="shared" si="5"/>
        <v>0</v>
      </c>
      <c r="Q29" s="123" t="s">
        <v>194</v>
      </c>
    </row>
    <row r="30" spans="1:17" ht="15" customHeight="1" thickBot="1">
      <c r="A30" s="15">
        <v>18</v>
      </c>
      <c r="B30" s="16" t="s">
        <v>114</v>
      </c>
      <c r="C30" s="17" t="s">
        <v>170</v>
      </c>
      <c r="D30" s="18"/>
      <c r="E30" s="118" t="s">
        <v>192</v>
      </c>
      <c r="F30" s="119">
        <v>120</v>
      </c>
      <c r="G30" s="119">
        <f t="shared" si="1"/>
        <v>0</v>
      </c>
      <c r="H30" s="18"/>
      <c r="I30" s="118" t="s">
        <v>192</v>
      </c>
      <c r="J30" s="19">
        <v>100</v>
      </c>
      <c r="K30" s="20">
        <f t="shared" si="3"/>
        <v>0</v>
      </c>
      <c r="L30" s="18"/>
      <c r="M30" s="118" t="s">
        <v>192</v>
      </c>
      <c r="N30" s="19"/>
      <c r="O30" s="20">
        <v>0</v>
      </c>
      <c r="P30" s="92">
        <f t="shared" si="5"/>
        <v>0</v>
      </c>
      <c r="Q30" s="124" t="s">
        <v>194</v>
      </c>
    </row>
  </sheetData>
  <mergeCells count="13">
    <mergeCell ref="F1:K1"/>
    <mergeCell ref="L5:O5"/>
    <mergeCell ref="L3:M3"/>
    <mergeCell ref="N3:O3"/>
    <mergeCell ref="M1:P1"/>
    <mergeCell ref="P5:P6"/>
    <mergeCell ref="Q5:Q6"/>
    <mergeCell ref="L4:M4"/>
    <mergeCell ref="N4:O4"/>
    <mergeCell ref="B5:B6"/>
    <mergeCell ref="C5:C6"/>
    <mergeCell ref="D5:G5"/>
    <mergeCell ref="H5:K5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workbookViewId="0" topLeftCell="A1">
      <selection activeCell="H24" sqref="H24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4" width="6.75390625" style="0" customWidth="1"/>
    <col min="5" max="5" width="10.75390625" style="0" customWidth="1"/>
    <col min="6" max="7" width="7.75390625" style="0" customWidth="1"/>
    <col min="8" max="8" width="6.75390625" style="0" customWidth="1"/>
  </cols>
  <sheetData>
    <row r="1" spans="1:8" ht="18">
      <c r="A1" s="114" t="s">
        <v>13</v>
      </c>
      <c r="B1" s="114"/>
      <c r="C1" s="114"/>
      <c r="D1" s="114"/>
      <c r="E1" s="114"/>
      <c r="F1" s="152" t="s">
        <v>195</v>
      </c>
      <c r="G1" s="152"/>
      <c r="H1" s="152"/>
    </row>
    <row r="2" ht="13.5" thickBot="1"/>
    <row r="3" spans="1:7" ht="12.75">
      <c r="A3" s="21" t="s">
        <v>17</v>
      </c>
      <c r="B3" s="21"/>
      <c r="C3" s="21"/>
      <c r="D3" s="156" t="s">
        <v>22</v>
      </c>
      <c r="E3" s="157"/>
      <c r="F3" s="158" t="s">
        <v>23</v>
      </c>
      <c r="G3" s="159"/>
    </row>
    <row r="4" spans="1:7" ht="13.5" thickBot="1">
      <c r="A4" s="21"/>
      <c r="B4" s="21"/>
      <c r="C4" s="21"/>
      <c r="D4" s="162">
        <v>35</v>
      </c>
      <c r="E4" s="163"/>
      <c r="F4" s="164">
        <v>12</v>
      </c>
      <c r="G4" s="165"/>
    </row>
    <row r="5" spans="1:8" ht="13.5" customHeight="1" thickBot="1">
      <c r="A5" s="30" t="s">
        <v>0</v>
      </c>
      <c r="B5" s="166" t="s">
        <v>18</v>
      </c>
      <c r="C5" s="168" t="s">
        <v>12</v>
      </c>
      <c r="D5" s="169" t="s">
        <v>21</v>
      </c>
      <c r="E5" s="170"/>
      <c r="F5" s="170"/>
      <c r="G5" s="170"/>
      <c r="H5" s="160" t="s">
        <v>11</v>
      </c>
    </row>
    <row r="6" spans="1:27" ht="13.5" thickBot="1">
      <c r="A6" s="31" t="s">
        <v>1</v>
      </c>
      <c r="B6" s="167"/>
      <c r="C6" s="147"/>
      <c r="D6" s="34" t="s">
        <v>2</v>
      </c>
      <c r="E6" s="35" t="s">
        <v>22</v>
      </c>
      <c r="F6" s="34" t="s">
        <v>23</v>
      </c>
      <c r="G6" s="53" t="s">
        <v>24</v>
      </c>
      <c r="H6" s="16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9" ht="15" customHeight="1">
      <c r="A7" s="4">
        <v>6</v>
      </c>
      <c r="B7" s="5" t="s">
        <v>67</v>
      </c>
      <c r="C7" s="5" t="s">
        <v>159</v>
      </c>
      <c r="D7" s="6">
        <v>46.6</v>
      </c>
      <c r="E7" s="7">
        <f>6+10+6+10+9</f>
        <v>41</v>
      </c>
      <c r="F7" s="7">
        <v>20</v>
      </c>
      <c r="G7" s="8">
        <f aca="true" t="shared" si="0" ref="G7:G29">F7+E7</f>
        <v>61</v>
      </c>
      <c r="H7" s="115">
        <v>1</v>
      </c>
      <c r="I7" s="49"/>
    </row>
    <row r="8" spans="1:9" ht="15" customHeight="1">
      <c r="A8" s="9">
        <v>21</v>
      </c>
      <c r="B8" s="10" t="s">
        <v>53</v>
      </c>
      <c r="C8" s="10" t="s">
        <v>77</v>
      </c>
      <c r="D8" s="12">
        <v>44.6</v>
      </c>
      <c r="E8" s="13">
        <f>6+6+8+10+10+6+3</f>
        <v>49</v>
      </c>
      <c r="F8" s="13">
        <v>10</v>
      </c>
      <c r="G8" s="14">
        <f t="shared" si="0"/>
        <v>59</v>
      </c>
      <c r="H8" s="116">
        <v>2</v>
      </c>
      <c r="I8" s="49"/>
    </row>
    <row r="9" spans="1:9" ht="15" customHeight="1">
      <c r="A9" s="9">
        <v>19</v>
      </c>
      <c r="B9" s="10" t="s">
        <v>49</v>
      </c>
      <c r="C9" s="10" t="s">
        <v>70</v>
      </c>
      <c r="D9" s="12">
        <v>46.8</v>
      </c>
      <c r="E9" s="13">
        <f>1+5+5+5+3+3+7+1+5</f>
        <v>35</v>
      </c>
      <c r="F9" s="13">
        <v>20</v>
      </c>
      <c r="G9" s="14">
        <f t="shared" si="0"/>
        <v>55</v>
      </c>
      <c r="H9" s="116">
        <v>3</v>
      </c>
      <c r="I9" s="49"/>
    </row>
    <row r="10" spans="1:9" ht="15" customHeight="1">
      <c r="A10" s="9">
        <v>4</v>
      </c>
      <c r="B10" s="36" t="s">
        <v>66</v>
      </c>
      <c r="C10" s="36" t="s">
        <v>73</v>
      </c>
      <c r="D10" s="12">
        <v>53.7</v>
      </c>
      <c r="E10" s="13">
        <f>6+6+8+10+10+9</f>
        <v>49</v>
      </c>
      <c r="F10" s="13">
        <v>0</v>
      </c>
      <c r="G10" s="14">
        <f t="shared" si="0"/>
        <v>49</v>
      </c>
      <c r="H10" s="117">
        <v>4</v>
      </c>
      <c r="I10" s="49"/>
    </row>
    <row r="11" spans="1:8" ht="15" customHeight="1">
      <c r="A11" s="9">
        <v>1</v>
      </c>
      <c r="B11" s="37" t="s">
        <v>37</v>
      </c>
      <c r="C11" s="37" t="s">
        <v>188</v>
      </c>
      <c r="D11" s="12">
        <v>57.8</v>
      </c>
      <c r="E11" s="13">
        <f>6+10+8+4+10+10</f>
        <v>48</v>
      </c>
      <c r="F11" s="13">
        <v>0</v>
      </c>
      <c r="G11" s="14">
        <f t="shared" si="0"/>
        <v>48</v>
      </c>
      <c r="H11" s="117">
        <v>5</v>
      </c>
    </row>
    <row r="12" spans="1:8" ht="15" customHeight="1">
      <c r="A12" s="9">
        <v>7</v>
      </c>
      <c r="B12" s="126" t="s">
        <v>50</v>
      </c>
      <c r="C12" s="126" t="s">
        <v>78</v>
      </c>
      <c r="D12" s="45">
        <v>46.5</v>
      </c>
      <c r="E12" s="13">
        <f>6+6+4+10+10+10</f>
        <v>46</v>
      </c>
      <c r="F12" s="13">
        <v>0</v>
      </c>
      <c r="G12" s="14">
        <f t="shared" si="0"/>
        <v>46</v>
      </c>
      <c r="H12" s="117">
        <v>6</v>
      </c>
    </row>
    <row r="13" spans="1:8" ht="15" customHeight="1">
      <c r="A13" s="9">
        <v>23</v>
      </c>
      <c r="B13" s="10" t="s">
        <v>48</v>
      </c>
      <c r="C13" s="10" t="s">
        <v>183</v>
      </c>
      <c r="D13" s="12">
        <v>46.9</v>
      </c>
      <c r="E13" s="13">
        <f>6+10+6+6+6</f>
        <v>34</v>
      </c>
      <c r="F13" s="13">
        <v>10</v>
      </c>
      <c r="G13" s="14">
        <f t="shared" si="0"/>
        <v>44</v>
      </c>
      <c r="H13" s="117">
        <v>7</v>
      </c>
    </row>
    <row r="14" spans="1:8" ht="15" customHeight="1">
      <c r="A14" s="9">
        <v>11</v>
      </c>
      <c r="B14" s="10" t="s">
        <v>69</v>
      </c>
      <c r="C14" s="10" t="s">
        <v>90</v>
      </c>
      <c r="D14" s="45">
        <v>47</v>
      </c>
      <c r="E14" s="13">
        <f>6+6+10+10+2</f>
        <v>34</v>
      </c>
      <c r="F14" s="13">
        <v>10</v>
      </c>
      <c r="G14" s="14">
        <f t="shared" si="0"/>
        <v>44</v>
      </c>
      <c r="H14" s="117">
        <v>8</v>
      </c>
    </row>
    <row r="15" spans="1:8" ht="15" customHeight="1">
      <c r="A15" s="9">
        <v>10</v>
      </c>
      <c r="B15" s="10" t="s">
        <v>52</v>
      </c>
      <c r="C15" s="10" t="s">
        <v>74</v>
      </c>
      <c r="D15" s="12">
        <v>51.9</v>
      </c>
      <c r="E15" s="13">
        <f>6+10+6+10+10+1</f>
        <v>43</v>
      </c>
      <c r="F15" s="13">
        <v>0</v>
      </c>
      <c r="G15" s="14">
        <f t="shared" si="0"/>
        <v>43</v>
      </c>
      <c r="H15" s="117">
        <v>9</v>
      </c>
    </row>
    <row r="16" spans="1:8" ht="15" customHeight="1">
      <c r="A16" s="9">
        <v>3</v>
      </c>
      <c r="B16" s="10" t="s">
        <v>104</v>
      </c>
      <c r="C16" s="10" t="s">
        <v>106</v>
      </c>
      <c r="D16" s="45">
        <v>49.7</v>
      </c>
      <c r="E16" s="13">
        <f>6+10+4+10+10+3</f>
        <v>43</v>
      </c>
      <c r="F16" s="13">
        <v>0</v>
      </c>
      <c r="G16" s="14">
        <f t="shared" si="0"/>
        <v>43</v>
      </c>
      <c r="H16" s="117">
        <v>10</v>
      </c>
    </row>
    <row r="17" spans="1:8" ht="15" customHeight="1">
      <c r="A17" s="9">
        <v>20</v>
      </c>
      <c r="B17" s="10" t="s">
        <v>104</v>
      </c>
      <c r="C17" s="10" t="s">
        <v>105</v>
      </c>
      <c r="D17" s="12">
        <v>47.2</v>
      </c>
      <c r="E17" s="13">
        <f>6+10+8+4+13</f>
        <v>41</v>
      </c>
      <c r="F17" s="13">
        <v>0</v>
      </c>
      <c r="G17" s="14">
        <f t="shared" si="0"/>
        <v>41</v>
      </c>
      <c r="H17" s="117">
        <v>11</v>
      </c>
    </row>
    <row r="18" spans="1:8" ht="15" customHeight="1">
      <c r="A18" s="9">
        <v>5</v>
      </c>
      <c r="B18" s="10" t="s">
        <v>114</v>
      </c>
      <c r="C18" s="11" t="s">
        <v>123</v>
      </c>
      <c r="D18" s="12">
        <v>45.8</v>
      </c>
      <c r="E18" s="13">
        <f>6+8+6+8+1</f>
        <v>29</v>
      </c>
      <c r="F18" s="13">
        <v>10</v>
      </c>
      <c r="G18" s="14">
        <f t="shared" si="0"/>
        <v>39</v>
      </c>
      <c r="H18" s="117">
        <v>12</v>
      </c>
    </row>
    <row r="19" spans="1:8" ht="15" customHeight="1">
      <c r="A19" s="9">
        <v>8</v>
      </c>
      <c r="B19" s="10" t="s">
        <v>196</v>
      </c>
      <c r="C19" s="11" t="s">
        <v>108</v>
      </c>
      <c r="D19" s="12">
        <v>50.7</v>
      </c>
      <c r="E19" s="127">
        <f>4+6+8+4+10+7</f>
        <v>39</v>
      </c>
      <c r="F19" s="13">
        <v>0</v>
      </c>
      <c r="G19" s="14">
        <f t="shared" si="0"/>
        <v>39</v>
      </c>
      <c r="H19" s="117">
        <v>13</v>
      </c>
    </row>
    <row r="20" spans="1:8" ht="15" customHeight="1">
      <c r="A20" s="9">
        <v>2</v>
      </c>
      <c r="B20" s="10" t="s">
        <v>53</v>
      </c>
      <c r="C20" s="11" t="s">
        <v>76</v>
      </c>
      <c r="D20" s="12">
        <v>46.9</v>
      </c>
      <c r="E20" s="13">
        <f>4+6+8+10+6</f>
        <v>34</v>
      </c>
      <c r="F20" s="13">
        <v>0</v>
      </c>
      <c r="G20" s="14">
        <f t="shared" si="0"/>
        <v>34</v>
      </c>
      <c r="H20" s="117">
        <v>14</v>
      </c>
    </row>
    <row r="21" spans="1:8" ht="15" customHeight="1">
      <c r="A21" s="9">
        <v>17</v>
      </c>
      <c r="B21" s="10" t="s">
        <v>54</v>
      </c>
      <c r="C21" s="11" t="s">
        <v>75</v>
      </c>
      <c r="D21" s="12">
        <v>50.6</v>
      </c>
      <c r="E21" s="13">
        <f>6+6+4+10+3+3</f>
        <v>32</v>
      </c>
      <c r="F21" s="13">
        <v>0</v>
      </c>
      <c r="G21" s="14">
        <f t="shared" si="0"/>
        <v>32</v>
      </c>
      <c r="H21" s="117">
        <v>15</v>
      </c>
    </row>
    <row r="22" spans="1:8" ht="15" customHeight="1">
      <c r="A22" s="9">
        <v>24</v>
      </c>
      <c r="B22" s="10" t="s">
        <v>196</v>
      </c>
      <c r="C22" s="11" t="s">
        <v>197</v>
      </c>
      <c r="D22" s="45">
        <v>47</v>
      </c>
      <c r="E22" s="13">
        <f>4+6+10+3</f>
        <v>23</v>
      </c>
      <c r="F22" s="13">
        <v>0</v>
      </c>
      <c r="G22" s="14">
        <f t="shared" si="0"/>
        <v>23</v>
      </c>
      <c r="H22" s="117">
        <v>16</v>
      </c>
    </row>
    <row r="23" spans="1:8" ht="15" customHeight="1">
      <c r="A23" s="9">
        <v>12</v>
      </c>
      <c r="B23" s="10" t="s">
        <v>44</v>
      </c>
      <c r="C23" s="11" t="s">
        <v>46</v>
      </c>
      <c r="D23" s="12">
        <v>56.1</v>
      </c>
      <c r="E23" s="13">
        <f>1+6+6+6</f>
        <v>19</v>
      </c>
      <c r="F23" s="13">
        <v>0</v>
      </c>
      <c r="G23" s="14">
        <f t="shared" si="0"/>
        <v>19</v>
      </c>
      <c r="H23" s="117">
        <v>17</v>
      </c>
    </row>
    <row r="24" spans="1:8" ht="15" customHeight="1">
      <c r="A24" s="9">
        <v>14</v>
      </c>
      <c r="B24" s="10" t="s">
        <v>65</v>
      </c>
      <c r="C24" s="11" t="s">
        <v>71</v>
      </c>
      <c r="D24" s="110" t="s">
        <v>194</v>
      </c>
      <c r="E24" s="13">
        <v>0</v>
      </c>
      <c r="F24" s="13">
        <v>0</v>
      </c>
      <c r="G24" s="14">
        <f t="shared" si="0"/>
        <v>0</v>
      </c>
      <c r="H24" s="117" t="s">
        <v>194</v>
      </c>
    </row>
    <row r="25" spans="1:8" ht="15" customHeight="1">
      <c r="A25" s="9">
        <v>9</v>
      </c>
      <c r="B25" s="10" t="s">
        <v>161</v>
      </c>
      <c r="C25" s="11" t="s">
        <v>45</v>
      </c>
      <c r="D25" s="110" t="s">
        <v>194</v>
      </c>
      <c r="E25" s="13">
        <v>0</v>
      </c>
      <c r="F25" s="13">
        <v>0</v>
      </c>
      <c r="G25" s="14">
        <f t="shared" si="0"/>
        <v>0</v>
      </c>
      <c r="H25" s="117" t="s">
        <v>194</v>
      </c>
    </row>
    <row r="26" spans="1:8" ht="15" customHeight="1">
      <c r="A26" s="9">
        <v>13</v>
      </c>
      <c r="B26" s="10" t="s">
        <v>126</v>
      </c>
      <c r="C26" s="11" t="s">
        <v>125</v>
      </c>
      <c r="D26" s="110" t="s">
        <v>194</v>
      </c>
      <c r="E26" s="13">
        <v>0</v>
      </c>
      <c r="F26" s="13">
        <v>0</v>
      </c>
      <c r="G26" s="14">
        <f t="shared" si="0"/>
        <v>0</v>
      </c>
      <c r="H26" s="117" t="s">
        <v>194</v>
      </c>
    </row>
    <row r="27" spans="1:8" ht="15" customHeight="1">
      <c r="A27" s="9">
        <v>22</v>
      </c>
      <c r="B27" s="10" t="s">
        <v>66</v>
      </c>
      <c r="C27" s="11" t="s">
        <v>72</v>
      </c>
      <c r="D27" s="110" t="s">
        <v>194</v>
      </c>
      <c r="E27" s="13">
        <v>0</v>
      </c>
      <c r="F27" s="13">
        <v>0</v>
      </c>
      <c r="G27" s="14">
        <f t="shared" si="0"/>
        <v>0</v>
      </c>
      <c r="H27" s="117" t="s">
        <v>194</v>
      </c>
    </row>
    <row r="28" spans="1:8" ht="15" customHeight="1">
      <c r="A28" s="9">
        <v>15</v>
      </c>
      <c r="B28" s="10" t="s">
        <v>189</v>
      </c>
      <c r="C28" s="11" t="s">
        <v>190</v>
      </c>
      <c r="D28" s="110" t="s">
        <v>194</v>
      </c>
      <c r="E28" s="13">
        <v>0</v>
      </c>
      <c r="F28" s="13">
        <v>0</v>
      </c>
      <c r="G28" s="14">
        <f t="shared" si="0"/>
        <v>0</v>
      </c>
      <c r="H28" s="121" t="s">
        <v>198</v>
      </c>
    </row>
    <row r="29" spans="1:8" ht="15" customHeight="1">
      <c r="A29" s="9">
        <v>16</v>
      </c>
      <c r="B29" s="10" t="s">
        <v>68</v>
      </c>
      <c r="C29" s="11" t="s">
        <v>89</v>
      </c>
      <c r="D29" s="110" t="s">
        <v>194</v>
      </c>
      <c r="E29" s="13">
        <v>0</v>
      </c>
      <c r="F29" s="13">
        <v>0</v>
      </c>
      <c r="G29" s="14">
        <f t="shared" si="0"/>
        <v>0</v>
      </c>
      <c r="H29" s="121" t="s">
        <v>194</v>
      </c>
    </row>
    <row r="30" spans="1:8" ht="15" customHeight="1" thickBot="1">
      <c r="A30" s="15">
        <v>18</v>
      </c>
      <c r="B30" s="16" t="s">
        <v>114</v>
      </c>
      <c r="C30" s="17" t="s">
        <v>170</v>
      </c>
      <c r="D30" s="18"/>
      <c r="E30" s="118" t="s">
        <v>192</v>
      </c>
      <c r="F30" s="19"/>
      <c r="G30" s="20">
        <v>0</v>
      </c>
      <c r="H30" s="122" t="s">
        <v>194</v>
      </c>
    </row>
  </sheetData>
  <mergeCells count="9">
    <mergeCell ref="B5:B6"/>
    <mergeCell ref="C5:C6"/>
    <mergeCell ref="D5:G5"/>
    <mergeCell ref="D3:E3"/>
    <mergeCell ref="F3:G3"/>
    <mergeCell ref="F1:H1"/>
    <mergeCell ref="H5:H6"/>
    <mergeCell ref="D4:E4"/>
    <mergeCell ref="F4:G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workbookViewId="0" topLeftCell="A4">
      <selection activeCell="I21" sqref="I21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5" width="7.75390625" style="0" customWidth="1"/>
    <col min="6" max="6" width="7.125" style="0" customWidth="1"/>
    <col min="7" max="7" width="6.75390625" style="0" customWidth="1"/>
    <col min="8" max="9" width="7.75390625" style="0" customWidth="1"/>
    <col min="10" max="12" width="6.75390625" style="0" customWidth="1"/>
    <col min="13" max="13" width="10.875" style="0" customWidth="1"/>
    <col min="14" max="15" width="7.75390625" style="0" customWidth="1"/>
    <col min="16" max="16" width="9.75390625" style="0" customWidth="1"/>
    <col min="17" max="17" width="6.75390625" style="0" customWidth="1"/>
  </cols>
  <sheetData>
    <row r="1" spans="1:17" ht="18">
      <c r="A1" s="2" t="s">
        <v>13</v>
      </c>
      <c r="F1" s="152" t="s">
        <v>27</v>
      </c>
      <c r="G1" s="152"/>
      <c r="H1" s="152"/>
      <c r="I1" s="152"/>
      <c r="J1" s="152"/>
      <c r="K1" s="152"/>
      <c r="L1" s="3"/>
      <c r="M1" s="152" t="s">
        <v>19</v>
      </c>
      <c r="N1" s="152"/>
      <c r="O1" s="152"/>
      <c r="P1" s="152"/>
      <c r="Q1" s="3"/>
    </row>
    <row r="2" ht="13.5" thickBot="1"/>
    <row r="3" spans="1:15" ht="12.75">
      <c r="A3" s="21" t="s">
        <v>15</v>
      </c>
      <c r="B3" s="21"/>
      <c r="C3" s="21"/>
      <c r="D3" s="22" t="s">
        <v>6</v>
      </c>
      <c r="E3" s="23">
        <f>'Maxi М'!E3</f>
        <v>181</v>
      </c>
      <c r="F3" s="24" t="s">
        <v>7</v>
      </c>
      <c r="G3" s="25">
        <f>'Maxi М'!G3</f>
        <v>49</v>
      </c>
      <c r="H3" s="22" t="s">
        <v>6</v>
      </c>
      <c r="I3" s="23">
        <f>'Maxi М'!I3</f>
        <v>176</v>
      </c>
      <c r="J3" s="24" t="s">
        <v>7</v>
      </c>
      <c r="K3" s="8">
        <f>'Maxi М'!K3</f>
        <v>44</v>
      </c>
      <c r="L3" s="156" t="s">
        <v>22</v>
      </c>
      <c r="M3" s="157"/>
      <c r="N3" s="158" t="s">
        <v>23</v>
      </c>
      <c r="O3" s="159"/>
    </row>
    <row r="4" spans="1:15" ht="13.5" thickBot="1">
      <c r="A4" s="21"/>
      <c r="B4" s="21"/>
      <c r="C4" s="21"/>
      <c r="D4" s="26" t="s">
        <v>8</v>
      </c>
      <c r="E4" s="27">
        <v>3.7</v>
      </c>
      <c r="F4" s="28" t="s">
        <v>9</v>
      </c>
      <c r="G4" s="29">
        <f>'Maxi М'!G4</f>
        <v>73.5</v>
      </c>
      <c r="H4" s="26" t="s">
        <v>8</v>
      </c>
      <c r="I4" s="106">
        <v>4</v>
      </c>
      <c r="J4" s="28" t="s">
        <v>9</v>
      </c>
      <c r="K4" s="20">
        <f>'Maxi М'!K4</f>
        <v>66</v>
      </c>
      <c r="L4" s="162">
        <f>'Maxi М'!L4:M4</f>
        <v>35</v>
      </c>
      <c r="M4" s="163"/>
      <c r="N4" s="164">
        <f>'Maxi М'!N4:O4</f>
        <v>12</v>
      </c>
      <c r="O4" s="165"/>
    </row>
    <row r="5" spans="1:17" ht="13.5" customHeight="1" thickBot="1">
      <c r="A5" s="30" t="s">
        <v>0</v>
      </c>
      <c r="B5" s="166" t="s">
        <v>18</v>
      </c>
      <c r="C5" s="168" t="s">
        <v>12</v>
      </c>
      <c r="D5" s="153" t="s">
        <v>4</v>
      </c>
      <c r="E5" s="148"/>
      <c r="F5" s="154"/>
      <c r="G5" s="148"/>
      <c r="H5" s="153" t="s">
        <v>5</v>
      </c>
      <c r="I5" s="154"/>
      <c r="J5" s="154"/>
      <c r="K5" s="154"/>
      <c r="L5" s="169" t="s">
        <v>21</v>
      </c>
      <c r="M5" s="170"/>
      <c r="N5" s="170"/>
      <c r="O5" s="171"/>
      <c r="P5" s="160" t="s">
        <v>26</v>
      </c>
      <c r="Q5" s="160" t="s">
        <v>11</v>
      </c>
    </row>
    <row r="6" spans="1:36" ht="34.5" thickBot="1">
      <c r="A6" s="31" t="s">
        <v>1</v>
      </c>
      <c r="B6" s="167"/>
      <c r="C6" s="147"/>
      <c r="D6" s="32" t="s">
        <v>10</v>
      </c>
      <c r="E6" s="33" t="s">
        <v>2</v>
      </c>
      <c r="F6" s="33" t="s">
        <v>3</v>
      </c>
      <c r="G6" s="33" t="s">
        <v>20</v>
      </c>
      <c r="H6" s="34" t="s">
        <v>10</v>
      </c>
      <c r="I6" s="35" t="s">
        <v>2</v>
      </c>
      <c r="J6" s="33" t="s">
        <v>3</v>
      </c>
      <c r="K6" s="33" t="s">
        <v>25</v>
      </c>
      <c r="L6" s="34" t="s">
        <v>2</v>
      </c>
      <c r="M6" s="35" t="s">
        <v>22</v>
      </c>
      <c r="N6" s="34" t="s">
        <v>23</v>
      </c>
      <c r="O6" s="34" t="s">
        <v>24</v>
      </c>
      <c r="P6" s="161"/>
      <c r="Q6" s="16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18" ht="15" customHeight="1">
      <c r="A7" s="4">
        <v>11</v>
      </c>
      <c r="B7" s="5" t="s">
        <v>48</v>
      </c>
      <c r="C7" s="5" t="s">
        <v>92</v>
      </c>
      <c r="D7" s="6">
        <v>0</v>
      </c>
      <c r="E7" s="44">
        <v>41.4</v>
      </c>
      <c r="F7" s="44">
        <f aca="true" t="shared" si="0" ref="F7:F22">D7+E7</f>
        <v>41.4</v>
      </c>
      <c r="G7" s="44">
        <f aca="true" t="shared" si="1" ref="G7:G35">120-F7</f>
        <v>78.6</v>
      </c>
      <c r="H7" s="6">
        <v>0</v>
      </c>
      <c r="I7" s="7">
        <v>39.2</v>
      </c>
      <c r="J7" s="44">
        <f aca="true" t="shared" si="2" ref="J7:J24">H7+I7</f>
        <v>39.2</v>
      </c>
      <c r="K7" s="50">
        <f aca="true" t="shared" si="3" ref="K7:K35">100-J7</f>
        <v>60.8</v>
      </c>
      <c r="L7" s="48">
        <v>46.4</v>
      </c>
      <c r="M7" s="7">
        <f>6+10+10+10+6+9</f>
        <v>51</v>
      </c>
      <c r="N7" s="7">
        <v>10</v>
      </c>
      <c r="O7" s="8">
        <f aca="true" t="shared" si="4" ref="O7:O30">M7+N7</f>
        <v>61</v>
      </c>
      <c r="P7" s="46">
        <f aca="true" t="shared" si="5" ref="P7:P35">G7+K7+O7</f>
        <v>200.39999999999998</v>
      </c>
      <c r="Q7" s="112">
        <v>1</v>
      </c>
      <c r="R7" s="49"/>
    </row>
    <row r="8" spans="1:18" ht="15" customHeight="1">
      <c r="A8" s="9">
        <v>16</v>
      </c>
      <c r="B8" s="10" t="s">
        <v>68</v>
      </c>
      <c r="C8" s="10" t="s">
        <v>86</v>
      </c>
      <c r="D8" s="12">
        <v>5</v>
      </c>
      <c r="E8" s="13">
        <v>38.9</v>
      </c>
      <c r="F8" s="39">
        <f t="shared" si="0"/>
        <v>43.9</v>
      </c>
      <c r="G8" s="39">
        <f t="shared" si="1"/>
        <v>76.1</v>
      </c>
      <c r="H8" s="12">
        <v>0</v>
      </c>
      <c r="I8" s="127">
        <v>36.4</v>
      </c>
      <c r="J8" s="39">
        <f t="shared" si="2"/>
        <v>36.4</v>
      </c>
      <c r="K8" s="51">
        <f t="shared" si="3"/>
        <v>63.6</v>
      </c>
      <c r="L8" s="12">
        <v>48.5</v>
      </c>
      <c r="M8" s="13">
        <f>16+6+10+13</f>
        <v>45</v>
      </c>
      <c r="N8" s="13">
        <v>10</v>
      </c>
      <c r="O8" s="14">
        <f t="shared" si="4"/>
        <v>55</v>
      </c>
      <c r="P8" s="41">
        <f t="shared" si="5"/>
        <v>194.7</v>
      </c>
      <c r="Q8" s="113">
        <v>2</v>
      </c>
      <c r="R8" s="49"/>
    </row>
    <row r="9" spans="1:18" ht="15" customHeight="1">
      <c r="A9" s="9">
        <v>15</v>
      </c>
      <c r="B9" s="10" t="s">
        <v>49</v>
      </c>
      <c r="C9" s="10" t="s">
        <v>93</v>
      </c>
      <c r="D9" s="12">
        <v>5</v>
      </c>
      <c r="E9" s="13">
        <v>46.5</v>
      </c>
      <c r="F9" s="39">
        <f t="shared" si="0"/>
        <v>51.5</v>
      </c>
      <c r="G9" s="39">
        <f t="shared" si="1"/>
        <v>68.5</v>
      </c>
      <c r="H9" s="12">
        <v>0</v>
      </c>
      <c r="I9" s="13">
        <v>42.5</v>
      </c>
      <c r="J9" s="39">
        <f t="shared" si="2"/>
        <v>42.5</v>
      </c>
      <c r="K9" s="51">
        <f t="shared" si="3"/>
        <v>57.5</v>
      </c>
      <c r="L9" s="12">
        <v>43.5</v>
      </c>
      <c r="M9" s="13">
        <f>16+10+10+12</f>
        <v>48</v>
      </c>
      <c r="N9" s="13">
        <v>20</v>
      </c>
      <c r="O9" s="14">
        <f t="shared" si="4"/>
        <v>68</v>
      </c>
      <c r="P9" s="41">
        <f t="shared" si="5"/>
        <v>194</v>
      </c>
      <c r="Q9" s="113">
        <v>3</v>
      </c>
      <c r="R9" s="49"/>
    </row>
    <row r="10" spans="1:18" ht="15" customHeight="1">
      <c r="A10" s="9">
        <v>3</v>
      </c>
      <c r="B10" s="10" t="s">
        <v>79</v>
      </c>
      <c r="C10" s="10" t="s">
        <v>94</v>
      </c>
      <c r="D10" s="12">
        <v>0</v>
      </c>
      <c r="E10" s="39">
        <v>40.9</v>
      </c>
      <c r="F10" s="39">
        <f t="shared" si="0"/>
        <v>40.9</v>
      </c>
      <c r="G10" s="39">
        <f t="shared" si="1"/>
        <v>79.1</v>
      </c>
      <c r="H10" s="12">
        <v>0</v>
      </c>
      <c r="I10" s="13">
        <v>34.7</v>
      </c>
      <c r="J10" s="39">
        <f t="shared" si="2"/>
        <v>34.7</v>
      </c>
      <c r="K10" s="51">
        <f t="shared" si="3"/>
        <v>65.3</v>
      </c>
      <c r="L10" s="12">
        <v>47.6</v>
      </c>
      <c r="M10" s="13">
        <f>1+3+5+5+5+3+3+7+3+5+3</f>
        <v>43</v>
      </c>
      <c r="N10" s="13">
        <v>0</v>
      </c>
      <c r="O10" s="14">
        <f t="shared" si="4"/>
        <v>43</v>
      </c>
      <c r="P10" s="41">
        <f t="shared" si="5"/>
        <v>187.39999999999998</v>
      </c>
      <c r="Q10" s="43">
        <v>4</v>
      </c>
      <c r="R10" s="49"/>
    </row>
    <row r="11" spans="1:17" ht="15" customHeight="1">
      <c r="A11" s="9">
        <v>2</v>
      </c>
      <c r="B11" s="10" t="s">
        <v>52</v>
      </c>
      <c r="C11" s="10" t="s">
        <v>87</v>
      </c>
      <c r="D11" s="12">
        <v>5</v>
      </c>
      <c r="E11" s="13">
        <v>47.7</v>
      </c>
      <c r="F11" s="39">
        <f t="shared" si="0"/>
        <v>52.7</v>
      </c>
      <c r="G11" s="39">
        <f t="shared" si="1"/>
        <v>67.3</v>
      </c>
      <c r="H11" s="12">
        <v>0</v>
      </c>
      <c r="I11" s="13">
        <v>40.4</v>
      </c>
      <c r="J11" s="39">
        <f t="shared" si="2"/>
        <v>40.4</v>
      </c>
      <c r="K11" s="51">
        <f t="shared" si="3"/>
        <v>59.6</v>
      </c>
      <c r="L11" s="12">
        <v>46.6</v>
      </c>
      <c r="M11" s="13">
        <f>6+10+4+6+10+4</f>
        <v>40</v>
      </c>
      <c r="N11" s="13">
        <v>20</v>
      </c>
      <c r="O11" s="14">
        <f t="shared" si="4"/>
        <v>60</v>
      </c>
      <c r="P11" s="41">
        <f t="shared" si="5"/>
        <v>186.9</v>
      </c>
      <c r="Q11" s="43">
        <v>5</v>
      </c>
    </row>
    <row r="12" spans="1:17" ht="15" customHeight="1">
      <c r="A12" s="9">
        <v>10</v>
      </c>
      <c r="B12" s="10" t="s">
        <v>109</v>
      </c>
      <c r="C12" s="10" t="s">
        <v>110</v>
      </c>
      <c r="D12" s="12">
        <v>0</v>
      </c>
      <c r="E12" s="13">
        <v>41.2</v>
      </c>
      <c r="F12" s="39">
        <f t="shared" si="0"/>
        <v>41.2</v>
      </c>
      <c r="G12" s="39">
        <f t="shared" si="1"/>
        <v>78.8</v>
      </c>
      <c r="H12" s="12">
        <v>0</v>
      </c>
      <c r="I12" s="13">
        <v>39.4</v>
      </c>
      <c r="J12" s="39">
        <f t="shared" si="2"/>
        <v>39.4</v>
      </c>
      <c r="K12" s="51">
        <f t="shared" si="3"/>
        <v>60.6</v>
      </c>
      <c r="L12" s="12">
        <v>44.8</v>
      </c>
      <c r="M12" s="13">
        <f>6+10+10+10+6+5</f>
        <v>47</v>
      </c>
      <c r="N12" s="13">
        <v>0</v>
      </c>
      <c r="O12" s="14">
        <f t="shared" si="4"/>
        <v>47</v>
      </c>
      <c r="P12" s="41">
        <f t="shared" si="5"/>
        <v>186.4</v>
      </c>
      <c r="Q12" s="43">
        <v>6</v>
      </c>
    </row>
    <row r="13" spans="1:17" ht="15" customHeight="1">
      <c r="A13" s="9">
        <v>8</v>
      </c>
      <c r="B13" s="10" t="s">
        <v>121</v>
      </c>
      <c r="C13" s="10" t="s">
        <v>122</v>
      </c>
      <c r="D13" s="12">
        <v>5</v>
      </c>
      <c r="E13" s="39">
        <v>52.9</v>
      </c>
      <c r="F13" s="39">
        <f t="shared" si="0"/>
        <v>57.9</v>
      </c>
      <c r="G13" s="39">
        <f t="shared" si="1"/>
        <v>62.1</v>
      </c>
      <c r="H13" s="12">
        <v>0</v>
      </c>
      <c r="I13" s="13">
        <v>46.3</v>
      </c>
      <c r="J13" s="39">
        <f t="shared" si="2"/>
        <v>46.3</v>
      </c>
      <c r="K13" s="51">
        <f t="shared" si="3"/>
        <v>53.7</v>
      </c>
      <c r="L13" s="45">
        <v>46.5</v>
      </c>
      <c r="M13" s="13">
        <f>2+8+8+6+10+11</f>
        <v>45</v>
      </c>
      <c r="N13" s="13">
        <v>20</v>
      </c>
      <c r="O13" s="14">
        <f t="shared" si="4"/>
        <v>65</v>
      </c>
      <c r="P13" s="41">
        <f t="shared" si="5"/>
        <v>180.8</v>
      </c>
      <c r="Q13" s="43">
        <v>7</v>
      </c>
    </row>
    <row r="14" spans="1:17" ht="15" customHeight="1">
      <c r="A14" s="9">
        <v>19</v>
      </c>
      <c r="B14" s="10" t="s">
        <v>128</v>
      </c>
      <c r="C14" s="10" t="s">
        <v>129</v>
      </c>
      <c r="D14" s="12">
        <v>0</v>
      </c>
      <c r="E14" s="127">
        <v>46.8</v>
      </c>
      <c r="F14" s="39">
        <f t="shared" si="0"/>
        <v>46.8</v>
      </c>
      <c r="G14" s="39">
        <f t="shared" si="1"/>
        <v>73.2</v>
      </c>
      <c r="H14" s="12">
        <v>0</v>
      </c>
      <c r="I14" s="13">
        <v>44.3</v>
      </c>
      <c r="J14" s="39">
        <f t="shared" si="2"/>
        <v>44.3</v>
      </c>
      <c r="K14" s="51">
        <f t="shared" si="3"/>
        <v>55.7</v>
      </c>
      <c r="L14" s="12">
        <v>51.3</v>
      </c>
      <c r="M14" s="13">
        <f>5+10+8+10+12</f>
        <v>45</v>
      </c>
      <c r="N14" s="13">
        <v>0</v>
      </c>
      <c r="O14" s="14">
        <f t="shared" si="4"/>
        <v>45</v>
      </c>
      <c r="P14" s="41">
        <f t="shared" si="5"/>
        <v>173.9</v>
      </c>
      <c r="Q14" s="43">
        <v>8</v>
      </c>
    </row>
    <row r="15" spans="1:17" ht="15" customHeight="1">
      <c r="A15" s="9">
        <v>27</v>
      </c>
      <c r="B15" s="10" t="s">
        <v>50</v>
      </c>
      <c r="C15" s="10" t="s">
        <v>96</v>
      </c>
      <c r="D15" s="12">
        <v>5</v>
      </c>
      <c r="E15" s="13">
        <v>47.7</v>
      </c>
      <c r="F15" s="39">
        <f t="shared" si="0"/>
        <v>52.7</v>
      </c>
      <c r="G15" s="39">
        <f t="shared" si="1"/>
        <v>67.3</v>
      </c>
      <c r="H15" s="12">
        <v>5</v>
      </c>
      <c r="I15" s="13">
        <v>44.7</v>
      </c>
      <c r="J15" s="39">
        <f t="shared" si="2"/>
        <v>49.7</v>
      </c>
      <c r="K15" s="51">
        <f t="shared" si="3"/>
        <v>50.3</v>
      </c>
      <c r="L15" s="12">
        <v>47.7</v>
      </c>
      <c r="M15" s="13">
        <f>6+8+10+10+5</f>
        <v>39</v>
      </c>
      <c r="N15" s="13">
        <v>10</v>
      </c>
      <c r="O15" s="14">
        <f t="shared" si="4"/>
        <v>49</v>
      </c>
      <c r="P15" s="41">
        <f t="shared" si="5"/>
        <v>166.6</v>
      </c>
      <c r="Q15" s="43">
        <v>9</v>
      </c>
    </row>
    <row r="16" spans="1:17" ht="15" customHeight="1">
      <c r="A16" s="9">
        <v>5</v>
      </c>
      <c r="B16" s="10" t="s">
        <v>80</v>
      </c>
      <c r="C16" s="10" t="s">
        <v>98</v>
      </c>
      <c r="D16" s="12">
        <v>5</v>
      </c>
      <c r="E16" s="39">
        <v>45.7</v>
      </c>
      <c r="F16" s="39">
        <f t="shared" si="0"/>
        <v>50.7</v>
      </c>
      <c r="G16" s="39">
        <f t="shared" si="1"/>
        <v>69.3</v>
      </c>
      <c r="H16" s="12">
        <v>0</v>
      </c>
      <c r="I16" s="13">
        <v>38.8</v>
      </c>
      <c r="J16" s="39">
        <f t="shared" si="2"/>
        <v>38.8</v>
      </c>
      <c r="K16" s="51">
        <f t="shared" si="3"/>
        <v>61.2</v>
      </c>
      <c r="L16" s="12">
        <v>43.4</v>
      </c>
      <c r="M16" s="13">
        <f>6+10+4+10+6</f>
        <v>36</v>
      </c>
      <c r="N16" s="13">
        <v>0</v>
      </c>
      <c r="O16" s="14">
        <f t="shared" si="4"/>
        <v>36</v>
      </c>
      <c r="P16" s="41">
        <f t="shared" si="5"/>
        <v>166.5</v>
      </c>
      <c r="Q16" s="43">
        <v>10</v>
      </c>
    </row>
    <row r="17" spans="1:17" ht="15" customHeight="1">
      <c r="A17" s="9">
        <v>14</v>
      </c>
      <c r="B17" s="36" t="s">
        <v>111</v>
      </c>
      <c r="C17" s="36" t="s">
        <v>112</v>
      </c>
      <c r="D17" s="12">
        <v>0</v>
      </c>
      <c r="E17" s="13">
        <v>47.4</v>
      </c>
      <c r="F17" s="39">
        <f t="shared" si="0"/>
        <v>47.4</v>
      </c>
      <c r="G17" s="39">
        <f t="shared" si="1"/>
        <v>72.6</v>
      </c>
      <c r="H17" s="12">
        <v>0</v>
      </c>
      <c r="I17" s="13">
        <v>45.7</v>
      </c>
      <c r="J17" s="39">
        <f t="shared" si="2"/>
        <v>45.7</v>
      </c>
      <c r="K17" s="51">
        <f t="shared" si="3"/>
        <v>54.3</v>
      </c>
      <c r="L17" s="12">
        <v>48.7</v>
      </c>
      <c r="M17" s="13">
        <f>11+13+14</f>
        <v>38</v>
      </c>
      <c r="N17" s="13">
        <v>0</v>
      </c>
      <c r="O17" s="14">
        <f t="shared" si="4"/>
        <v>38</v>
      </c>
      <c r="P17" s="41">
        <f t="shared" si="5"/>
        <v>164.89999999999998</v>
      </c>
      <c r="Q17" s="43">
        <v>11</v>
      </c>
    </row>
    <row r="18" spans="1:17" ht="15" customHeight="1">
      <c r="A18" s="9">
        <v>7</v>
      </c>
      <c r="B18" s="10" t="s">
        <v>56</v>
      </c>
      <c r="C18" s="10" t="s">
        <v>91</v>
      </c>
      <c r="D18" s="12">
        <v>0</v>
      </c>
      <c r="E18" s="13">
        <v>44.5</v>
      </c>
      <c r="F18" s="39">
        <f t="shared" si="0"/>
        <v>44.5</v>
      </c>
      <c r="G18" s="39">
        <f t="shared" si="1"/>
        <v>75.5</v>
      </c>
      <c r="H18" s="12">
        <v>0</v>
      </c>
      <c r="I18" s="13">
        <v>41.4</v>
      </c>
      <c r="J18" s="39">
        <f t="shared" si="2"/>
        <v>41.4</v>
      </c>
      <c r="K18" s="51">
        <f t="shared" si="3"/>
        <v>58.6</v>
      </c>
      <c r="L18" s="12">
        <v>49.6</v>
      </c>
      <c r="M18" s="13">
        <f>6+6+10+7</f>
        <v>29</v>
      </c>
      <c r="N18" s="13">
        <v>0</v>
      </c>
      <c r="O18" s="14">
        <f t="shared" si="4"/>
        <v>29</v>
      </c>
      <c r="P18" s="41">
        <f t="shared" si="5"/>
        <v>163.1</v>
      </c>
      <c r="Q18" s="43">
        <v>12</v>
      </c>
    </row>
    <row r="19" spans="1:17" ht="15" customHeight="1">
      <c r="A19" s="9">
        <v>9</v>
      </c>
      <c r="B19" s="10" t="s">
        <v>48</v>
      </c>
      <c r="C19" s="10" t="s">
        <v>99</v>
      </c>
      <c r="D19" s="12">
        <v>10</v>
      </c>
      <c r="E19" s="39">
        <v>42.3</v>
      </c>
      <c r="F19" s="39">
        <f t="shared" si="0"/>
        <v>52.3</v>
      </c>
      <c r="G19" s="39">
        <f t="shared" si="1"/>
        <v>67.7</v>
      </c>
      <c r="H19" s="12">
        <v>0</v>
      </c>
      <c r="I19" s="13">
        <v>38.9</v>
      </c>
      <c r="J19" s="39">
        <f t="shared" si="2"/>
        <v>38.9</v>
      </c>
      <c r="K19" s="51">
        <f t="shared" si="3"/>
        <v>61.1</v>
      </c>
      <c r="L19" s="12">
        <v>49.4</v>
      </c>
      <c r="M19" s="13">
        <f>6+10+6+10</f>
        <v>32</v>
      </c>
      <c r="N19" s="13">
        <v>0</v>
      </c>
      <c r="O19" s="14">
        <f t="shared" si="4"/>
        <v>32</v>
      </c>
      <c r="P19" s="41">
        <f t="shared" si="5"/>
        <v>160.8</v>
      </c>
      <c r="Q19" s="43">
        <v>13</v>
      </c>
    </row>
    <row r="20" spans="1:17" ht="15" customHeight="1">
      <c r="A20" s="9">
        <v>23</v>
      </c>
      <c r="B20" s="10" t="s">
        <v>54</v>
      </c>
      <c r="C20" s="10" t="s">
        <v>85</v>
      </c>
      <c r="D20" s="12">
        <v>10</v>
      </c>
      <c r="E20" s="125">
        <v>52</v>
      </c>
      <c r="F20" s="39">
        <f t="shared" si="0"/>
        <v>62</v>
      </c>
      <c r="G20" s="39">
        <f t="shared" si="1"/>
        <v>58</v>
      </c>
      <c r="H20" s="12">
        <v>5</v>
      </c>
      <c r="I20" s="13">
        <v>49.4</v>
      </c>
      <c r="J20" s="39">
        <f t="shared" si="2"/>
        <v>54.4</v>
      </c>
      <c r="K20" s="51">
        <f t="shared" si="3"/>
        <v>45.6</v>
      </c>
      <c r="L20" s="12">
        <v>49.1</v>
      </c>
      <c r="M20" s="13">
        <f>6+6+8+4+10+10</f>
        <v>44</v>
      </c>
      <c r="N20" s="13">
        <v>0</v>
      </c>
      <c r="O20" s="14">
        <f t="shared" si="4"/>
        <v>44</v>
      </c>
      <c r="P20" s="41">
        <f t="shared" si="5"/>
        <v>147.6</v>
      </c>
      <c r="Q20" s="43">
        <v>14</v>
      </c>
    </row>
    <row r="21" spans="1:17" ht="15" customHeight="1">
      <c r="A21" s="9">
        <v>22</v>
      </c>
      <c r="B21" s="42" t="s">
        <v>35</v>
      </c>
      <c r="C21" s="42" t="s">
        <v>47</v>
      </c>
      <c r="D21" s="12">
        <v>0</v>
      </c>
      <c r="E21" s="125">
        <v>54</v>
      </c>
      <c r="F21" s="39">
        <f t="shared" si="0"/>
        <v>54</v>
      </c>
      <c r="G21" s="39">
        <f t="shared" si="1"/>
        <v>66</v>
      </c>
      <c r="H21" s="12">
        <v>0</v>
      </c>
      <c r="I21" s="13">
        <v>56.4</v>
      </c>
      <c r="J21" s="39">
        <f t="shared" si="2"/>
        <v>56.4</v>
      </c>
      <c r="K21" s="51">
        <f t="shared" si="3"/>
        <v>43.6</v>
      </c>
      <c r="L21" s="45">
        <v>47</v>
      </c>
      <c r="M21" s="13">
        <f>7+6+10+4</f>
        <v>27</v>
      </c>
      <c r="N21" s="13">
        <v>10</v>
      </c>
      <c r="O21" s="14">
        <f t="shared" si="4"/>
        <v>37</v>
      </c>
      <c r="P21" s="41">
        <f t="shared" si="5"/>
        <v>146.6</v>
      </c>
      <c r="Q21" s="43">
        <v>15</v>
      </c>
    </row>
    <row r="22" spans="1:17" ht="15" customHeight="1">
      <c r="A22" s="9">
        <v>20</v>
      </c>
      <c r="B22" s="10" t="s">
        <v>39</v>
      </c>
      <c r="C22" s="10" t="s">
        <v>40</v>
      </c>
      <c r="D22" s="12">
        <v>0</v>
      </c>
      <c r="E22" s="127">
        <v>40.9</v>
      </c>
      <c r="F22" s="39">
        <f t="shared" si="0"/>
        <v>40.9</v>
      </c>
      <c r="G22" s="39">
        <f t="shared" si="1"/>
        <v>79.1</v>
      </c>
      <c r="H22" s="12">
        <v>0</v>
      </c>
      <c r="I22" s="13">
        <v>40.2</v>
      </c>
      <c r="J22" s="39">
        <f t="shared" si="2"/>
        <v>40.2</v>
      </c>
      <c r="K22" s="51">
        <f t="shared" si="3"/>
        <v>59.8</v>
      </c>
      <c r="L22" s="110" t="s">
        <v>194</v>
      </c>
      <c r="M22" s="13">
        <v>0</v>
      </c>
      <c r="N22" s="13">
        <v>0</v>
      </c>
      <c r="O22" s="14">
        <f t="shared" si="4"/>
        <v>0</v>
      </c>
      <c r="P22" s="41">
        <f t="shared" si="5"/>
        <v>138.89999999999998</v>
      </c>
      <c r="Q22" s="43">
        <v>16</v>
      </c>
    </row>
    <row r="23" spans="1:17" ht="15" customHeight="1">
      <c r="A23" s="9">
        <v>18</v>
      </c>
      <c r="B23" s="10" t="s">
        <v>79</v>
      </c>
      <c r="C23" s="10" t="s">
        <v>82</v>
      </c>
      <c r="D23" s="12"/>
      <c r="E23" s="40" t="s">
        <v>193</v>
      </c>
      <c r="F23" s="108">
        <v>120</v>
      </c>
      <c r="G23" s="108">
        <f t="shared" si="1"/>
        <v>0</v>
      </c>
      <c r="H23" s="12">
        <v>0</v>
      </c>
      <c r="I23" s="13">
        <v>39.8</v>
      </c>
      <c r="J23" s="39">
        <f t="shared" si="2"/>
        <v>39.8</v>
      </c>
      <c r="K23" s="51">
        <f t="shared" si="3"/>
        <v>60.2</v>
      </c>
      <c r="L23" s="12">
        <v>47.3</v>
      </c>
      <c r="M23" s="13">
        <f>16+10+10+6+6</f>
        <v>48</v>
      </c>
      <c r="N23" s="13">
        <v>10</v>
      </c>
      <c r="O23" s="14">
        <f t="shared" si="4"/>
        <v>58</v>
      </c>
      <c r="P23" s="41">
        <f t="shared" si="5"/>
        <v>118.2</v>
      </c>
      <c r="Q23" s="43">
        <v>17</v>
      </c>
    </row>
    <row r="24" spans="1:17" ht="15" customHeight="1">
      <c r="A24" s="9">
        <v>21</v>
      </c>
      <c r="B24" s="10" t="s">
        <v>80</v>
      </c>
      <c r="C24" s="10" t="s">
        <v>84</v>
      </c>
      <c r="D24" s="12"/>
      <c r="E24" s="40" t="s">
        <v>193</v>
      </c>
      <c r="F24" s="108">
        <v>120</v>
      </c>
      <c r="G24" s="108">
        <f t="shared" si="1"/>
        <v>0</v>
      </c>
      <c r="H24" s="12">
        <v>0</v>
      </c>
      <c r="I24" s="125">
        <v>40</v>
      </c>
      <c r="J24" s="39">
        <f t="shared" si="2"/>
        <v>40</v>
      </c>
      <c r="K24" s="51">
        <f t="shared" si="3"/>
        <v>60</v>
      </c>
      <c r="L24" s="12">
        <v>47.5</v>
      </c>
      <c r="M24" s="13">
        <f>16+9+13</f>
        <v>38</v>
      </c>
      <c r="N24" s="13">
        <v>20</v>
      </c>
      <c r="O24" s="14">
        <f t="shared" si="4"/>
        <v>58</v>
      </c>
      <c r="P24" s="41">
        <f t="shared" si="5"/>
        <v>118</v>
      </c>
      <c r="Q24" s="43">
        <v>18</v>
      </c>
    </row>
    <row r="25" spans="1:17" ht="15" customHeight="1">
      <c r="A25" s="9">
        <v>26</v>
      </c>
      <c r="B25" s="10" t="s">
        <v>69</v>
      </c>
      <c r="C25" s="10" t="s">
        <v>95</v>
      </c>
      <c r="D25" s="12">
        <v>0</v>
      </c>
      <c r="E25" s="13">
        <v>46.3</v>
      </c>
      <c r="F25" s="39">
        <f>D25+E25</f>
        <v>46.3</v>
      </c>
      <c r="G25" s="39">
        <f t="shared" si="1"/>
        <v>73.7</v>
      </c>
      <c r="H25" s="12"/>
      <c r="I25" s="40" t="s">
        <v>193</v>
      </c>
      <c r="J25" s="108">
        <v>100</v>
      </c>
      <c r="K25" s="109">
        <f t="shared" si="3"/>
        <v>0</v>
      </c>
      <c r="L25" s="12">
        <v>50</v>
      </c>
      <c r="M25" s="13">
        <f>6+6+8+4+11</f>
        <v>35</v>
      </c>
      <c r="N25" s="13">
        <v>0</v>
      </c>
      <c r="O25" s="14">
        <f t="shared" si="4"/>
        <v>35</v>
      </c>
      <c r="P25" s="41">
        <f t="shared" si="5"/>
        <v>108.7</v>
      </c>
      <c r="Q25" s="43">
        <v>19</v>
      </c>
    </row>
    <row r="26" spans="1:17" ht="15" customHeight="1">
      <c r="A26" s="9">
        <v>13</v>
      </c>
      <c r="B26" s="10" t="s">
        <v>81</v>
      </c>
      <c r="C26" s="10" t="s">
        <v>88</v>
      </c>
      <c r="D26" s="12">
        <v>15</v>
      </c>
      <c r="E26" s="13">
        <v>54.6</v>
      </c>
      <c r="F26" s="39">
        <f>D26+E26</f>
        <v>69.6</v>
      </c>
      <c r="G26" s="39">
        <f t="shared" si="1"/>
        <v>50.400000000000006</v>
      </c>
      <c r="H26" s="12">
        <v>5</v>
      </c>
      <c r="I26" s="13">
        <v>44.2</v>
      </c>
      <c r="J26" s="39">
        <f>H26+I26</f>
        <v>49.2</v>
      </c>
      <c r="K26" s="51">
        <f t="shared" si="3"/>
        <v>50.8</v>
      </c>
      <c r="L26" s="110" t="s">
        <v>194</v>
      </c>
      <c r="M26" s="13">
        <v>0</v>
      </c>
      <c r="N26" s="13">
        <v>0</v>
      </c>
      <c r="O26" s="14">
        <f t="shared" si="4"/>
        <v>0</v>
      </c>
      <c r="P26" s="41">
        <f t="shared" si="5"/>
        <v>101.2</v>
      </c>
      <c r="Q26" s="43">
        <v>20</v>
      </c>
    </row>
    <row r="27" spans="1:17" ht="15" customHeight="1">
      <c r="A27" s="9">
        <v>4</v>
      </c>
      <c r="B27" s="37" t="s">
        <v>114</v>
      </c>
      <c r="C27" s="38" t="s">
        <v>115</v>
      </c>
      <c r="D27" s="12"/>
      <c r="E27" s="47" t="s">
        <v>193</v>
      </c>
      <c r="F27" s="108">
        <v>120</v>
      </c>
      <c r="G27" s="108">
        <f t="shared" si="1"/>
        <v>0</v>
      </c>
      <c r="H27" s="12">
        <v>0</v>
      </c>
      <c r="I27" s="39">
        <v>38.9</v>
      </c>
      <c r="J27" s="39">
        <f>H27+I27</f>
        <v>38.9</v>
      </c>
      <c r="K27" s="51">
        <f t="shared" si="3"/>
        <v>61.1</v>
      </c>
      <c r="L27" s="12">
        <v>42.4</v>
      </c>
      <c r="M27" s="13">
        <f>1+1+5+5+5+3+1+3+7+3+3+1</f>
        <v>38</v>
      </c>
      <c r="N27" s="13">
        <v>0</v>
      </c>
      <c r="O27" s="14">
        <f t="shared" si="4"/>
        <v>38</v>
      </c>
      <c r="P27" s="41">
        <f t="shared" si="5"/>
        <v>99.1</v>
      </c>
      <c r="Q27" s="43">
        <v>21</v>
      </c>
    </row>
    <row r="28" spans="1:17" ht="15" customHeight="1">
      <c r="A28" s="9">
        <v>25</v>
      </c>
      <c r="B28" s="10" t="s">
        <v>135</v>
      </c>
      <c r="C28" s="11" t="s">
        <v>43</v>
      </c>
      <c r="D28" s="12"/>
      <c r="E28" s="40" t="s">
        <v>193</v>
      </c>
      <c r="F28" s="108">
        <v>120</v>
      </c>
      <c r="G28" s="108">
        <f t="shared" si="1"/>
        <v>0</v>
      </c>
      <c r="H28" s="12">
        <v>0</v>
      </c>
      <c r="I28" s="13">
        <v>45.6</v>
      </c>
      <c r="J28" s="39">
        <f>H28+I28</f>
        <v>45.6</v>
      </c>
      <c r="K28" s="51">
        <f t="shared" si="3"/>
        <v>54.4</v>
      </c>
      <c r="L28" s="12">
        <v>50.6</v>
      </c>
      <c r="M28" s="13">
        <f>4+6+6+10+13</f>
        <v>39</v>
      </c>
      <c r="N28" s="13">
        <v>0</v>
      </c>
      <c r="O28" s="14">
        <f t="shared" si="4"/>
        <v>39</v>
      </c>
      <c r="P28" s="41">
        <f t="shared" si="5"/>
        <v>93.4</v>
      </c>
      <c r="Q28" s="43">
        <v>22</v>
      </c>
    </row>
    <row r="29" spans="1:17" ht="15" customHeight="1">
      <c r="A29" s="9">
        <v>29</v>
      </c>
      <c r="B29" s="10" t="s">
        <v>199</v>
      </c>
      <c r="C29" s="11" t="s">
        <v>201</v>
      </c>
      <c r="D29" s="12">
        <v>10</v>
      </c>
      <c r="E29" s="13">
        <v>59.1</v>
      </c>
      <c r="F29" s="39">
        <f>D29+E29</f>
        <v>69.1</v>
      </c>
      <c r="G29" s="39">
        <f t="shared" si="1"/>
        <v>50.900000000000006</v>
      </c>
      <c r="H29" s="12"/>
      <c r="I29" s="40" t="s">
        <v>193</v>
      </c>
      <c r="J29" s="108">
        <v>100</v>
      </c>
      <c r="K29" s="109">
        <f t="shared" si="3"/>
        <v>0</v>
      </c>
      <c r="L29" s="12">
        <v>44.5</v>
      </c>
      <c r="M29" s="13">
        <f>6+6+4+10</f>
        <v>26</v>
      </c>
      <c r="N29" s="13">
        <v>0</v>
      </c>
      <c r="O29" s="14">
        <f t="shared" si="4"/>
        <v>26</v>
      </c>
      <c r="P29" s="41">
        <f t="shared" si="5"/>
        <v>76.9</v>
      </c>
      <c r="Q29" s="43">
        <v>23</v>
      </c>
    </row>
    <row r="30" spans="1:17" ht="15" customHeight="1">
      <c r="A30" s="9">
        <v>28</v>
      </c>
      <c r="B30" s="10" t="s">
        <v>199</v>
      </c>
      <c r="C30" s="11" t="s">
        <v>200</v>
      </c>
      <c r="D30" s="12">
        <v>5</v>
      </c>
      <c r="E30" s="13">
        <v>61.9</v>
      </c>
      <c r="F30" s="39">
        <f>D30+E30</f>
        <v>66.9</v>
      </c>
      <c r="G30" s="39">
        <f t="shared" si="1"/>
        <v>53.099999999999994</v>
      </c>
      <c r="H30" s="12"/>
      <c r="I30" s="40" t="s">
        <v>193</v>
      </c>
      <c r="J30" s="108">
        <v>100</v>
      </c>
      <c r="K30" s="109">
        <f t="shared" si="3"/>
        <v>0</v>
      </c>
      <c r="L30" s="12">
        <v>56.3</v>
      </c>
      <c r="M30" s="13">
        <f>6+6+4+4</f>
        <v>20</v>
      </c>
      <c r="N30" s="13">
        <v>0</v>
      </c>
      <c r="O30" s="14">
        <f t="shared" si="4"/>
        <v>20</v>
      </c>
      <c r="P30" s="41">
        <f t="shared" si="5"/>
        <v>73.1</v>
      </c>
      <c r="Q30" s="43">
        <v>24</v>
      </c>
    </row>
    <row r="31" spans="1:17" ht="15" customHeight="1">
      <c r="A31" s="9">
        <v>12</v>
      </c>
      <c r="B31" s="36" t="s">
        <v>107</v>
      </c>
      <c r="C31" s="111" t="s">
        <v>113</v>
      </c>
      <c r="D31" s="12">
        <v>0</v>
      </c>
      <c r="E31" s="13">
        <v>54.1</v>
      </c>
      <c r="F31" s="39">
        <f>D31+E31</f>
        <v>54.1</v>
      </c>
      <c r="G31" s="39">
        <f t="shared" si="1"/>
        <v>65.9</v>
      </c>
      <c r="H31" s="12"/>
      <c r="I31" s="40" t="s">
        <v>192</v>
      </c>
      <c r="J31" s="108">
        <v>100</v>
      </c>
      <c r="K31" s="109">
        <f t="shared" si="3"/>
        <v>0</v>
      </c>
      <c r="L31" s="12"/>
      <c r="M31" s="40" t="s">
        <v>192</v>
      </c>
      <c r="N31" s="13"/>
      <c r="O31" s="14">
        <v>0</v>
      </c>
      <c r="P31" s="41">
        <f t="shared" si="5"/>
        <v>65.9</v>
      </c>
      <c r="Q31" s="43">
        <v>25</v>
      </c>
    </row>
    <row r="32" spans="1:17" ht="15" customHeight="1">
      <c r="A32" s="9">
        <v>6</v>
      </c>
      <c r="B32" s="10" t="s">
        <v>35</v>
      </c>
      <c r="C32" s="11" t="s">
        <v>162</v>
      </c>
      <c r="D32" s="12"/>
      <c r="E32" s="40" t="s">
        <v>193</v>
      </c>
      <c r="F32" s="108">
        <v>120</v>
      </c>
      <c r="G32" s="108">
        <f t="shared" si="1"/>
        <v>0</v>
      </c>
      <c r="H32" s="12"/>
      <c r="I32" s="40" t="s">
        <v>193</v>
      </c>
      <c r="J32" s="108">
        <v>100</v>
      </c>
      <c r="K32" s="109">
        <f t="shared" si="3"/>
        <v>0</v>
      </c>
      <c r="L32" s="12">
        <v>47.2</v>
      </c>
      <c r="M32" s="13">
        <f>2+6+10+4+5</f>
        <v>27</v>
      </c>
      <c r="N32" s="13">
        <v>10</v>
      </c>
      <c r="O32" s="14">
        <f>M32+N32</f>
        <v>37</v>
      </c>
      <c r="P32" s="41">
        <f t="shared" si="5"/>
        <v>37</v>
      </c>
      <c r="Q32" s="43">
        <v>26</v>
      </c>
    </row>
    <row r="33" spans="1:17" ht="15" customHeight="1">
      <c r="A33" s="9">
        <v>17</v>
      </c>
      <c r="B33" s="10" t="s">
        <v>191</v>
      </c>
      <c r="C33" s="11" t="s">
        <v>118</v>
      </c>
      <c r="D33" s="12"/>
      <c r="E33" s="40" t="s">
        <v>193</v>
      </c>
      <c r="F33" s="108">
        <v>120</v>
      </c>
      <c r="G33" s="108">
        <f t="shared" si="1"/>
        <v>0</v>
      </c>
      <c r="H33" s="12"/>
      <c r="I33" s="40" t="s">
        <v>193</v>
      </c>
      <c r="J33" s="108">
        <v>100</v>
      </c>
      <c r="K33" s="109">
        <f t="shared" si="3"/>
        <v>0</v>
      </c>
      <c r="L33" s="12">
        <v>48.8</v>
      </c>
      <c r="M33" s="13">
        <f>11+4+9</f>
        <v>24</v>
      </c>
      <c r="N33" s="13">
        <v>0</v>
      </c>
      <c r="O33" s="14">
        <f>M33+N33</f>
        <v>24</v>
      </c>
      <c r="P33" s="41">
        <f t="shared" si="5"/>
        <v>24</v>
      </c>
      <c r="Q33" s="43">
        <v>27</v>
      </c>
    </row>
    <row r="34" spans="1:17" ht="15" customHeight="1">
      <c r="A34" s="9">
        <v>1</v>
      </c>
      <c r="B34" s="10" t="s">
        <v>68</v>
      </c>
      <c r="C34" s="11" t="s">
        <v>83</v>
      </c>
      <c r="D34" s="12"/>
      <c r="E34" s="40" t="s">
        <v>193</v>
      </c>
      <c r="F34" s="108">
        <v>120</v>
      </c>
      <c r="G34" s="108">
        <f t="shared" si="1"/>
        <v>0</v>
      </c>
      <c r="H34" s="12"/>
      <c r="I34" s="40" t="s">
        <v>192</v>
      </c>
      <c r="J34" s="108">
        <v>100</v>
      </c>
      <c r="K34" s="109">
        <f t="shared" si="3"/>
        <v>0</v>
      </c>
      <c r="L34" s="45"/>
      <c r="M34" s="40" t="s">
        <v>192</v>
      </c>
      <c r="N34" s="13"/>
      <c r="O34" s="14">
        <v>0</v>
      </c>
      <c r="P34" s="41">
        <f t="shared" si="5"/>
        <v>0</v>
      </c>
      <c r="Q34" s="123" t="s">
        <v>194</v>
      </c>
    </row>
    <row r="35" spans="1:17" ht="15" customHeight="1" thickBot="1">
      <c r="A35" s="15">
        <v>24</v>
      </c>
      <c r="B35" s="16" t="s">
        <v>52</v>
      </c>
      <c r="C35" s="17" t="s">
        <v>97</v>
      </c>
      <c r="D35" s="18"/>
      <c r="E35" s="118" t="s">
        <v>193</v>
      </c>
      <c r="F35" s="119">
        <v>120</v>
      </c>
      <c r="G35" s="119">
        <f t="shared" si="1"/>
        <v>0</v>
      </c>
      <c r="H35" s="18"/>
      <c r="I35" s="118" t="s">
        <v>193</v>
      </c>
      <c r="J35" s="119">
        <v>100</v>
      </c>
      <c r="K35" s="120">
        <f t="shared" si="3"/>
        <v>0</v>
      </c>
      <c r="L35" s="128" t="s">
        <v>194</v>
      </c>
      <c r="M35" s="19">
        <v>0</v>
      </c>
      <c r="N35" s="19">
        <v>0</v>
      </c>
      <c r="O35" s="20">
        <f>M35+N35</f>
        <v>0</v>
      </c>
      <c r="P35" s="92">
        <f t="shared" si="5"/>
        <v>0</v>
      </c>
      <c r="Q35" s="124" t="s">
        <v>194</v>
      </c>
    </row>
  </sheetData>
  <mergeCells count="13">
    <mergeCell ref="Q5:Q6"/>
    <mergeCell ref="L4:M4"/>
    <mergeCell ref="N4:O4"/>
    <mergeCell ref="B5:B6"/>
    <mergeCell ref="C5:C6"/>
    <mergeCell ref="D5:G5"/>
    <mergeCell ref="H5:K5"/>
    <mergeCell ref="F1:K1"/>
    <mergeCell ref="L5:O5"/>
    <mergeCell ref="L3:M3"/>
    <mergeCell ref="N3:O3"/>
    <mergeCell ref="M1:P1"/>
    <mergeCell ref="P5:P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workbookViewId="0" topLeftCell="A1">
      <selection activeCell="B10" sqref="B10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4" width="6.75390625" style="0" customWidth="1"/>
    <col min="5" max="5" width="10.875" style="0" customWidth="1"/>
    <col min="6" max="7" width="7.75390625" style="0" customWidth="1"/>
    <col min="8" max="8" width="6.75390625" style="0" customWidth="1"/>
  </cols>
  <sheetData>
    <row r="1" spans="1:8" ht="18">
      <c r="A1" s="114" t="s">
        <v>13</v>
      </c>
      <c r="B1" s="114"/>
      <c r="C1" s="114"/>
      <c r="D1" s="114"/>
      <c r="E1" s="114"/>
      <c r="F1" s="152" t="s">
        <v>195</v>
      </c>
      <c r="G1" s="152"/>
      <c r="H1" s="152"/>
    </row>
    <row r="2" ht="13.5" thickBot="1"/>
    <row r="3" spans="1:7" ht="12.75">
      <c r="A3" s="21" t="s">
        <v>15</v>
      </c>
      <c r="B3" s="21"/>
      <c r="C3" s="21"/>
      <c r="D3" s="156" t="s">
        <v>22</v>
      </c>
      <c r="E3" s="157"/>
      <c r="F3" s="158" t="s">
        <v>23</v>
      </c>
      <c r="G3" s="159"/>
    </row>
    <row r="4" spans="1:7" ht="13.5" thickBot="1">
      <c r="A4" s="21"/>
      <c r="B4" s="21"/>
      <c r="C4" s="21"/>
      <c r="D4" s="162">
        <v>35</v>
      </c>
      <c r="E4" s="163"/>
      <c r="F4" s="164">
        <v>12</v>
      </c>
      <c r="G4" s="165"/>
    </row>
    <row r="5" spans="1:8" ht="13.5" customHeight="1" thickBot="1">
      <c r="A5" s="30" t="s">
        <v>0</v>
      </c>
      <c r="B5" s="166" t="s">
        <v>18</v>
      </c>
      <c r="C5" s="168" t="s">
        <v>12</v>
      </c>
      <c r="D5" s="169" t="s">
        <v>21</v>
      </c>
      <c r="E5" s="170"/>
      <c r="F5" s="170"/>
      <c r="G5" s="170"/>
      <c r="H5" s="160" t="s">
        <v>11</v>
      </c>
    </row>
    <row r="6" spans="1:27" ht="13.5" thickBot="1">
      <c r="A6" s="31" t="s">
        <v>1</v>
      </c>
      <c r="B6" s="167"/>
      <c r="C6" s="147"/>
      <c r="D6" s="34" t="s">
        <v>2</v>
      </c>
      <c r="E6" s="35" t="s">
        <v>22</v>
      </c>
      <c r="F6" s="34" t="s">
        <v>23</v>
      </c>
      <c r="G6" s="53" t="s">
        <v>24</v>
      </c>
      <c r="H6" s="16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9" ht="15" customHeight="1">
      <c r="A7" s="4">
        <v>15</v>
      </c>
      <c r="B7" s="5" t="s">
        <v>49</v>
      </c>
      <c r="C7" s="5" t="s">
        <v>93</v>
      </c>
      <c r="D7" s="6">
        <v>43.5</v>
      </c>
      <c r="E7" s="7">
        <f>16+10+10+12</f>
        <v>48</v>
      </c>
      <c r="F7" s="7">
        <v>20</v>
      </c>
      <c r="G7" s="8">
        <f aca="true" t="shared" si="0" ref="G7:G33">E7+F7</f>
        <v>68</v>
      </c>
      <c r="H7" s="115">
        <v>1</v>
      </c>
      <c r="I7" s="49"/>
    </row>
    <row r="8" spans="1:9" ht="15" customHeight="1">
      <c r="A8" s="9">
        <v>8</v>
      </c>
      <c r="B8" s="10" t="s">
        <v>121</v>
      </c>
      <c r="C8" s="10" t="s">
        <v>122</v>
      </c>
      <c r="D8" s="45">
        <v>46.5</v>
      </c>
      <c r="E8" s="13">
        <f>2+8+8+6+10+11</f>
        <v>45</v>
      </c>
      <c r="F8" s="13">
        <v>20</v>
      </c>
      <c r="G8" s="14">
        <f t="shared" si="0"/>
        <v>65</v>
      </c>
      <c r="H8" s="116">
        <v>2</v>
      </c>
      <c r="I8" s="49"/>
    </row>
    <row r="9" spans="1:9" ht="15" customHeight="1">
      <c r="A9" s="9">
        <v>12</v>
      </c>
      <c r="B9" s="36" t="s">
        <v>114</v>
      </c>
      <c r="C9" s="36" t="s">
        <v>113</v>
      </c>
      <c r="D9" s="12">
        <v>44.5</v>
      </c>
      <c r="E9" s="13">
        <f>2+15+7+10+10</f>
        <v>44</v>
      </c>
      <c r="F9" s="13">
        <v>20</v>
      </c>
      <c r="G9" s="14">
        <f t="shared" si="0"/>
        <v>64</v>
      </c>
      <c r="H9" s="116">
        <v>3</v>
      </c>
      <c r="I9" s="49"/>
    </row>
    <row r="10" spans="1:9" ht="15" customHeight="1">
      <c r="A10" s="9">
        <v>11</v>
      </c>
      <c r="B10" s="10" t="s">
        <v>48</v>
      </c>
      <c r="C10" s="10" t="s">
        <v>92</v>
      </c>
      <c r="D10" s="45">
        <v>46.4</v>
      </c>
      <c r="E10" s="13">
        <f>6+10+10+10+6+9</f>
        <v>51</v>
      </c>
      <c r="F10" s="13">
        <v>10</v>
      </c>
      <c r="G10" s="14">
        <f t="shared" si="0"/>
        <v>61</v>
      </c>
      <c r="H10" s="117">
        <v>4</v>
      </c>
      <c r="I10" s="49"/>
    </row>
    <row r="11" spans="1:8" ht="15" customHeight="1">
      <c r="A11" s="9">
        <v>2</v>
      </c>
      <c r="B11" s="10" t="s">
        <v>52</v>
      </c>
      <c r="C11" s="10" t="s">
        <v>87</v>
      </c>
      <c r="D11" s="12">
        <v>46.6</v>
      </c>
      <c r="E11" s="13">
        <f>6+10+4+6+10+4</f>
        <v>40</v>
      </c>
      <c r="F11" s="13">
        <v>20</v>
      </c>
      <c r="G11" s="14">
        <f t="shared" si="0"/>
        <v>60</v>
      </c>
      <c r="H11" s="117">
        <v>5</v>
      </c>
    </row>
    <row r="12" spans="1:8" ht="15" customHeight="1">
      <c r="A12" s="9">
        <v>18</v>
      </c>
      <c r="B12" s="10" t="s">
        <v>79</v>
      </c>
      <c r="C12" s="10" t="s">
        <v>82</v>
      </c>
      <c r="D12" s="12">
        <v>47.3</v>
      </c>
      <c r="E12" s="13">
        <f>16+10+10+6+6</f>
        <v>48</v>
      </c>
      <c r="F12" s="13">
        <v>10</v>
      </c>
      <c r="G12" s="14">
        <f t="shared" si="0"/>
        <v>58</v>
      </c>
      <c r="H12" s="117">
        <v>6</v>
      </c>
    </row>
    <row r="13" spans="1:8" ht="15" customHeight="1">
      <c r="A13" s="9">
        <v>21</v>
      </c>
      <c r="B13" s="10" t="s">
        <v>80</v>
      </c>
      <c r="C13" s="10" t="s">
        <v>84</v>
      </c>
      <c r="D13" s="12">
        <v>47.5</v>
      </c>
      <c r="E13" s="13">
        <f>16+9+13</f>
        <v>38</v>
      </c>
      <c r="F13" s="13">
        <v>20</v>
      </c>
      <c r="G13" s="14">
        <f t="shared" si="0"/>
        <v>58</v>
      </c>
      <c r="H13" s="117">
        <v>7</v>
      </c>
    </row>
    <row r="14" spans="1:8" ht="15" customHeight="1">
      <c r="A14" s="9">
        <v>16</v>
      </c>
      <c r="B14" s="10" t="s">
        <v>68</v>
      </c>
      <c r="C14" s="10" t="s">
        <v>86</v>
      </c>
      <c r="D14" s="12">
        <v>48.5</v>
      </c>
      <c r="E14" s="13">
        <f>16+6+10+13</f>
        <v>45</v>
      </c>
      <c r="F14" s="13">
        <v>10</v>
      </c>
      <c r="G14" s="14">
        <f t="shared" si="0"/>
        <v>55</v>
      </c>
      <c r="H14" s="117">
        <v>8</v>
      </c>
    </row>
    <row r="15" spans="1:8" ht="15" customHeight="1">
      <c r="A15" s="9">
        <v>27</v>
      </c>
      <c r="B15" s="10" t="s">
        <v>50</v>
      </c>
      <c r="C15" s="10" t="s">
        <v>96</v>
      </c>
      <c r="D15" s="12">
        <v>47.7</v>
      </c>
      <c r="E15" s="13">
        <f>6+8+10+10+5</f>
        <v>39</v>
      </c>
      <c r="F15" s="13">
        <v>10</v>
      </c>
      <c r="G15" s="14">
        <f t="shared" si="0"/>
        <v>49</v>
      </c>
      <c r="H15" s="117">
        <v>9</v>
      </c>
    </row>
    <row r="16" spans="1:8" ht="15" customHeight="1">
      <c r="A16" s="9">
        <v>10</v>
      </c>
      <c r="B16" s="10" t="s">
        <v>109</v>
      </c>
      <c r="C16" s="10" t="s">
        <v>110</v>
      </c>
      <c r="D16" s="12">
        <v>44.8</v>
      </c>
      <c r="E16" s="13">
        <f>6+10+10+10+6+5</f>
        <v>47</v>
      </c>
      <c r="F16" s="13">
        <v>0</v>
      </c>
      <c r="G16" s="14">
        <f t="shared" si="0"/>
        <v>47</v>
      </c>
      <c r="H16" s="117">
        <v>10</v>
      </c>
    </row>
    <row r="17" spans="1:8" ht="15" customHeight="1">
      <c r="A17" s="9">
        <v>19</v>
      </c>
      <c r="B17" s="10" t="s">
        <v>128</v>
      </c>
      <c r="C17" s="10" t="s">
        <v>129</v>
      </c>
      <c r="D17" s="12">
        <v>51.3</v>
      </c>
      <c r="E17" s="13">
        <f>5+10+8+10+12</f>
        <v>45</v>
      </c>
      <c r="F17" s="13">
        <v>0</v>
      </c>
      <c r="G17" s="14">
        <f t="shared" si="0"/>
        <v>45</v>
      </c>
      <c r="H17" s="117">
        <v>11</v>
      </c>
    </row>
    <row r="18" spans="1:8" ht="15" customHeight="1">
      <c r="A18" s="9">
        <v>23</v>
      </c>
      <c r="B18" s="10" t="s">
        <v>54</v>
      </c>
      <c r="C18" s="10" t="s">
        <v>85</v>
      </c>
      <c r="D18" s="12">
        <v>49.1</v>
      </c>
      <c r="E18" s="13">
        <f>6+6+8+4+10+10</f>
        <v>44</v>
      </c>
      <c r="F18" s="13">
        <v>0</v>
      </c>
      <c r="G18" s="14">
        <f t="shared" si="0"/>
        <v>44</v>
      </c>
      <c r="H18" s="117">
        <v>12</v>
      </c>
    </row>
    <row r="19" spans="1:8" ht="15" customHeight="1">
      <c r="A19" s="9">
        <v>3</v>
      </c>
      <c r="B19" s="10" t="s">
        <v>79</v>
      </c>
      <c r="C19" s="10" t="s">
        <v>94</v>
      </c>
      <c r="D19" s="12">
        <v>47.6</v>
      </c>
      <c r="E19" s="13">
        <f>1+3+5+5+5+3+3+7+3+5+3</f>
        <v>43</v>
      </c>
      <c r="F19" s="13">
        <v>0</v>
      </c>
      <c r="G19" s="14">
        <f t="shared" si="0"/>
        <v>43</v>
      </c>
      <c r="H19" s="117">
        <v>13</v>
      </c>
    </row>
    <row r="20" spans="1:8" ht="15" customHeight="1">
      <c r="A20" s="9">
        <v>25</v>
      </c>
      <c r="B20" s="10" t="s">
        <v>135</v>
      </c>
      <c r="C20" s="10" t="s">
        <v>43</v>
      </c>
      <c r="D20" s="12">
        <v>50.6</v>
      </c>
      <c r="E20" s="13">
        <f>4+6+6+10+13</f>
        <v>39</v>
      </c>
      <c r="F20" s="13">
        <v>0</v>
      </c>
      <c r="G20" s="14">
        <f t="shared" si="0"/>
        <v>39</v>
      </c>
      <c r="H20" s="117">
        <v>14</v>
      </c>
    </row>
    <row r="21" spans="1:8" ht="15" customHeight="1">
      <c r="A21" s="9">
        <v>14</v>
      </c>
      <c r="B21" s="126" t="s">
        <v>111</v>
      </c>
      <c r="C21" s="126" t="s">
        <v>112</v>
      </c>
      <c r="D21" s="12">
        <v>48.7</v>
      </c>
      <c r="E21" s="13">
        <f>11+13+14</f>
        <v>38</v>
      </c>
      <c r="F21" s="13">
        <v>0</v>
      </c>
      <c r="G21" s="14">
        <f t="shared" si="0"/>
        <v>38</v>
      </c>
      <c r="H21" s="117">
        <v>15</v>
      </c>
    </row>
    <row r="22" spans="1:8" ht="15" customHeight="1">
      <c r="A22" s="9">
        <v>4</v>
      </c>
      <c r="B22" s="10" t="s">
        <v>114</v>
      </c>
      <c r="C22" s="10" t="s">
        <v>115</v>
      </c>
      <c r="D22" s="12">
        <v>42.4</v>
      </c>
      <c r="E22" s="13">
        <f>1+1+5+5+5+3+1+3+7+3+3+1</f>
        <v>38</v>
      </c>
      <c r="F22" s="13">
        <v>0</v>
      </c>
      <c r="G22" s="14">
        <f t="shared" si="0"/>
        <v>38</v>
      </c>
      <c r="H22" s="117">
        <v>16</v>
      </c>
    </row>
    <row r="23" spans="1:8" ht="15" customHeight="1">
      <c r="A23" s="9">
        <v>22</v>
      </c>
      <c r="B23" s="10" t="s">
        <v>35</v>
      </c>
      <c r="C23" s="10" t="s">
        <v>47</v>
      </c>
      <c r="D23" s="45">
        <v>47</v>
      </c>
      <c r="E23" s="13">
        <f>7+6+10+4</f>
        <v>27</v>
      </c>
      <c r="F23" s="13">
        <v>10</v>
      </c>
      <c r="G23" s="14">
        <f t="shared" si="0"/>
        <v>37</v>
      </c>
      <c r="H23" s="117">
        <v>17</v>
      </c>
    </row>
    <row r="24" spans="1:8" ht="15" customHeight="1">
      <c r="A24" s="9">
        <v>6</v>
      </c>
      <c r="B24" s="10" t="s">
        <v>35</v>
      </c>
      <c r="C24" s="10" t="s">
        <v>162</v>
      </c>
      <c r="D24" s="12">
        <v>47.2</v>
      </c>
      <c r="E24" s="13">
        <f>2+6+10+4+5</f>
        <v>27</v>
      </c>
      <c r="F24" s="13">
        <v>10</v>
      </c>
      <c r="G24" s="14">
        <f t="shared" si="0"/>
        <v>37</v>
      </c>
      <c r="H24" s="117">
        <v>18</v>
      </c>
    </row>
    <row r="25" spans="1:8" ht="15" customHeight="1">
      <c r="A25" s="9">
        <v>5</v>
      </c>
      <c r="B25" s="10" t="s">
        <v>80</v>
      </c>
      <c r="C25" s="10" t="s">
        <v>98</v>
      </c>
      <c r="D25" s="12">
        <v>43.4</v>
      </c>
      <c r="E25" s="13">
        <f>6+10+4+10+6</f>
        <v>36</v>
      </c>
      <c r="F25" s="13">
        <v>0</v>
      </c>
      <c r="G25" s="14">
        <f t="shared" si="0"/>
        <v>36</v>
      </c>
      <c r="H25" s="117">
        <v>19</v>
      </c>
    </row>
    <row r="26" spans="1:8" ht="15" customHeight="1">
      <c r="A26" s="9">
        <v>26</v>
      </c>
      <c r="B26" s="10" t="s">
        <v>69</v>
      </c>
      <c r="C26" s="10" t="s">
        <v>95</v>
      </c>
      <c r="D26" s="12">
        <v>50</v>
      </c>
      <c r="E26" s="13">
        <f>6+6+8+4+11</f>
        <v>35</v>
      </c>
      <c r="F26" s="13">
        <v>0</v>
      </c>
      <c r="G26" s="14">
        <f t="shared" si="0"/>
        <v>35</v>
      </c>
      <c r="H26" s="117">
        <v>20</v>
      </c>
    </row>
    <row r="27" spans="1:8" ht="15" customHeight="1">
      <c r="A27" s="9">
        <v>9</v>
      </c>
      <c r="B27" s="37" t="s">
        <v>48</v>
      </c>
      <c r="C27" s="38" t="s">
        <v>99</v>
      </c>
      <c r="D27" s="12">
        <v>49.4</v>
      </c>
      <c r="E27" s="13">
        <f>6+10+6+10</f>
        <v>32</v>
      </c>
      <c r="F27" s="13">
        <v>0</v>
      </c>
      <c r="G27" s="14">
        <f t="shared" si="0"/>
        <v>32</v>
      </c>
      <c r="H27" s="117">
        <v>21</v>
      </c>
    </row>
    <row r="28" spans="1:8" ht="15" customHeight="1">
      <c r="A28" s="9">
        <v>7</v>
      </c>
      <c r="B28" s="10" t="s">
        <v>56</v>
      </c>
      <c r="C28" s="11" t="s">
        <v>91</v>
      </c>
      <c r="D28" s="12">
        <v>49.6</v>
      </c>
      <c r="E28" s="13">
        <f>6+6+10+7</f>
        <v>29</v>
      </c>
      <c r="F28" s="13">
        <v>0</v>
      </c>
      <c r="G28" s="14">
        <f t="shared" si="0"/>
        <v>29</v>
      </c>
      <c r="H28" s="117">
        <v>22</v>
      </c>
    </row>
    <row r="29" spans="1:8" ht="15" customHeight="1">
      <c r="A29" s="9">
        <v>29</v>
      </c>
      <c r="B29" s="10" t="s">
        <v>199</v>
      </c>
      <c r="C29" s="11" t="s">
        <v>201</v>
      </c>
      <c r="D29" s="12">
        <v>44.5</v>
      </c>
      <c r="E29" s="13">
        <f>6+6+4+10</f>
        <v>26</v>
      </c>
      <c r="F29" s="13">
        <v>0</v>
      </c>
      <c r="G29" s="14">
        <f t="shared" si="0"/>
        <v>26</v>
      </c>
      <c r="H29" s="117">
        <v>23</v>
      </c>
    </row>
    <row r="30" spans="1:8" ht="15" customHeight="1">
      <c r="A30" s="9">
        <v>17</v>
      </c>
      <c r="B30" s="10" t="s">
        <v>191</v>
      </c>
      <c r="C30" s="11" t="s">
        <v>118</v>
      </c>
      <c r="D30" s="12">
        <v>48.8</v>
      </c>
      <c r="E30" s="13">
        <f>11+4+9</f>
        <v>24</v>
      </c>
      <c r="F30" s="13">
        <v>0</v>
      </c>
      <c r="G30" s="14">
        <f t="shared" si="0"/>
        <v>24</v>
      </c>
      <c r="H30" s="117">
        <v>24</v>
      </c>
    </row>
    <row r="31" spans="1:8" ht="15" customHeight="1">
      <c r="A31" s="9">
        <v>28</v>
      </c>
      <c r="B31" s="10" t="s">
        <v>199</v>
      </c>
      <c r="C31" s="11" t="s">
        <v>200</v>
      </c>
      <c r="D31" s="12">
        <v>56.3</v>
      </c>
      <c r="E31" s="13">
        <f>6+6+4+4</f>
        <v>20</v>
      </c>
      <c r="F31" s="13">
        <v>0</v>
      </c>
      <c r="G31" s="14">
        <f t="shared" si="0"/>
        <v>20</v>
      </c>
      <c r="H31" s="117">
        <v>25</v>
      </c>
    </row>
    <row r="32" spans="1:8" ht="15" customHeight="1">
      <c r="A32" s="9">
        <v>20</v>
      </c>
      <c r="B32" s="10" t="s">
        <v>39</v>
      </c>
      <c r="C32" s="11" t="s">
        <v>40</v>
      </c>
      <c r="D32" s="110" t="s">
        <v>194</v>
      </c>
      <c r="E32" s="13">
        <v>0</v>
      </c>
      <c r="F32" s="13">
        <v>0</v>
      </c>
      <c r="G32" s="14">
        <f t="shared" si="0"/>
        <v>0</v>
      </c>
      <c r="H32" s="117" t="s">
        <v>194</v>
      </c>
    </row>
    <row r="33" spans="1:8" ht="15" customHeight="1">
      <c r="A33" s="9">
        <v>13</v>
      </c>
      <c r="B33" s="10" t="s">
        <v>81</v>
      </c>
      <c r="C33" s="11" t="s">
        <v>88</v>
      </c>
      <c r="D33" s="110" t="s">
        <v>194</v>
      </c>
      <c r="E33" s="13">
        <v>0</v>
      </c>
      <c r="F33" s="13">
        <v>0</v>
      </c>
      <c r="G33" s="14">
        <f t="shared" si="0"/>
        <v>0</v>
      </c>
      <c r="H33" s="117" t="s">
        <v>194</v>
      </c>
    </row>
    <row r="34" spans="1:8" ht="15" customHeight="1">
      <c r="A34" s="9">
        <v>1</v>
      </c>
      <c r="B34" s="10" t="s">
        <v>68</v>
      </c>
      <c r="C34" s="11" t="s">
        <v>83</v>
      </c>
      <c r="D34" s="45"/>
      <c r="E34" s="40" t="s">
        <v>192</v>
      </c>
      <c r="F34" s="13"/>
      <c r="G34" s="14">
        <v>0</v>
      </c>
      <c r="H34" s="121" t="s">
        <v>194</v>
      </c>
    </row>
    <row r="35" spans="1:8" ht="15" customHeight="1" thickBot="1">
      <c r="A35" s="15">
        <v>24</v>
      </c>
      <c r="B35" s="16" t="s">
        <v>52</v>
      </c>
      <c r="C35" s="17" t="s">
        <v>97</v>
      </c>
      <c r="D35" s="128" t="s">
        <v>194</v>
      </c>
      <c r="E35" s="19">
        <v>0</v>
      </c>
      <c r="F35" s="19">
        <v>0</v>
      </c>
      <c r="G35" s="20">
        <f>E35+F35</f>
        <v>0</v>
      </c>
      <c r="H35" s="122" t="s">
        <v>194</v>
      </c>
    </row>
  </sheetData>
  <mergeCells count="9">
    <mergeCell ref="F1:H1"/>
    <mergeCell ref="H5:H6"/>
    <mergeCell ref="D4:E4"/>
    <mergeCell ref="F4:G4"/>
    <mergeCell ref="B5:B6"/>
    <mergeCell ref="C5:C6"/>
    <mergeCell ref="D5:G5"/>
    <mergeCell ref="D3:E3"/>
    <mergeCell ref="F3:G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workbookViewId="0" topLeftCell="A1">
      <selection activeCell="E13" sqref="E13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5" width="7.75390625" style="0" customWidth="1"/>
    <col min="6" max="7" width="6.75390625" style="0" customWidth="1"/>
    <col min="8" max="9" width="7.75390625" style="0" customWidth="1"/>
    <col min="10" max="12" width="6.75390625" style="0" customWidth="1"/>
    <col min="13" max="13" width="10.75390625" style="0" customWidth="1"/>
    <col min="14" max="15" width="7.75390625" style="0" customWidth="1"/>
    <col min="16" max="16" width="9.75390625" style="0" customWidth="1"/>
    <col min="17" max="17" width="6.75390625" style="0" customWidth="1"/>
  </cols>
  <sheetData>
    <row r="1" spans="1:17" ht="18">
      <c r="A1" s="2" t="s">
        <v>13</v>
      </c>
      <c r="F1" s="152" t="s">
        <v>27</v>
      </c>
      <c r="G1" s="152"/>
      <c r="H1" s="152"/>
      <c r="I1" s="152"/>
      <c r="J1" s="152"/>
      <c r="K1" s="152"/>
      <c r="L1" s="3"/>
      <c r="M1" s="152" t="s">
        <v>19</v>
      </c>
      <c r="N1" s="152"/>
      <c r="O1" s="152"/>
      <c r="P1" s="152"/>
      <c r="Q1" s="3"/>
    </row>
    <row r="2" ht="13.5" thickBot="1"/>
    <row r="3" spans="1:15" ht="12.75">
      <c r="A3" s="21" t="s">
        <v>14</v>
      </c>
      <c r="B3" s="21"/>
      <c r="C3" s="21"/>
      <c r="D3" s="22" t="s">
        <v>6</v>
      </c>
      <c r="E3" s="23">
        <f>'Maxi М'!E3</f>
        <v>181</v>
      </c>
      <c r="F3" s="24" t="s">
        <v>7</v>
      </c>
      <c r="G3" s="25">
        <f>'Maxi М'!G3</f>
        <v>49</v>
      </c>
      <c r="H3" s="22" t="s">
        <v>6</v>
      </c>
      <c r="I3" s="23">
        <f>'Maxi М'!I3</f>
        <v>176</v>
      </c>
      <c r="J3" s="24" t="s">
        <v>7</v>
      </c>
      <c r="K3" s="8">
        <f>'Maxi М'!K3</f>
        <v>44</v>
      </c>
      <c r="L3" s="156" t="s">
        <v>22</v>
      </c>
      <c r="M3" s="157"/>
      <c r="N3" s="158" t="s">
        <v>23</v>
      </c>
      <c r="O3" s="159"/>
    </row>
    <row r="4" spans="1:15" ht="13.5" thickBot="1">
      <c r="A4" s="21"/>
      <c r="B4" s="21"/>
      <c r="C4" s="21"/>
      <c r="D4" s="26" t="s">
        <v>8</v>
      </c>
      <c r="E4" s="27">
        <v>3.7</v>
      </c>
      <c r="F4" s="28" t="s">
        <v>9</v>
      </c>
      <c r="G4" s="29">
        <f>'Maxi М'!G4</f>
        <v>73.5</v>
      </c>
      <c r="H4" s="26" t="s">
        <v>8</v>
      </c>
      <c r="I4" s="106">
        <v>4</v>
      </c>
      <c r="J4" s="28" t="s">
        <v>9</v>
      </c>
      <c r="K4" s="20">
        <f>'Maxi М'!K4</f>
        <v>66</v>
      </c>
      <c r="L4" s="162">
        <f>'Maxi М'!L4:M4</f>
        <v>35</v>
      </c>
      <c r="M4" s="163"/>
      <c r="N4" s="164">
        <f>'Maxi М'!N4:O4</f>
        <v>12</v>
      </c>
      <c r="O4" s="165"/>
    </row>
    <row r="5" spans="1:17" ht="13.5" customHeight="1" thickBot="1">
      <c r="A5" s="30" t="s">
        <v>0</v>
      </c>
      <c r="B5" s="166" t="s">
        <v>18</v>
      </c>
      <c r="C5" s="168" t="s">
        <v>12</v>
      </c>
      <c r="D5" s="153" t="s">
        <v>4</v>
      </c>
      <c r="E5" s="154"/>
      <c r="F5" s="154"/>
      <c r="G5" s="154"/>
      <c r="H5" s="153" t="s">
        <v>5</v>
      </c>
      <c r="I5" s="154"/>
      <c r="J5" s="154"/>
      <c r="K5" s="155"/>
      <c r="L5" s="169" t="s">
        <v>21</v>
      </c>
      <c r="M5" s="170"/>
      <c r="N5" s="170"/>
      <c r="O5" s="171"/>
      <c r="P5" s="160" t="s">
        <v>26</v>
      </c>
      <c r="Q5" s="160" t="s">
        <v>11</v>
      </c>
    </row>
    <row r="6" spans="1:36" ht="34.5" thickBot="1">
      <c r="A6" s="31" t="s">
        <v>1</v>
      </c>
      <c r="B6" s="167"/>
      <c r="C6" s="147"/>
      <c r="D6" s="32" t="s">
        <v>10</v>
      </c>
      <c r="E6" s="33" t="s">
        <v>2</v>
      </c>
      <c r="F6" s="33" t="s">
        <v>3</v>
      </c>
      <c r="G6" s="33" t="s">
        <v>20</v>
      </c>
      <c r="H6" s="34" t="s">
        <v>10</v>
      </c>
      <c r="I6" s="35" t="s">
        <v>2</v>
      </c>
      <c r="J6" s="33" t="s">
        <v>3</v>
      </c>
      <c r="K6" s="33" t="s">
        <v>25</v>
      </c>
      <c r="L6" s="34" t="s">
        <v>2</v>
      </c>
      <c r="M6" s="35" t="s">
        <v>22</v>
      </c>
      <c r="N6" s="34" t="s">
        <v>23</v>
      </c>
      <c r="O6" s="34" t="s">
        <v>24</v>
      </c>
      <c r="P6" s="161"/>
      <c r="Q6" s="16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18" ht="15" customHeight="1">
      <c r="A7" s="4">
        <v>1</v>
      </c>
      <c r="B7" s="5" t="s">
        <v>109</v>
      </c>
      <c r="C7" s="5" t="s">
        <v>116</v>
      </c>
      <c r="D7" s="95">
        <v>0</v>
      </c>
      <c r="E7" s="96">
        <v>43.9</v>
      </c>
      <c r="F7" s="44">
        <f aca="true" t="shared" si="0" ref="F7:F13">D7+E7</f>
        <v>43.9</v>
      </c>
      <c r="G7" s="44">
        <f aca="true" t="shared" si="1" ref="G7:G16">120-F7</f>
        <v>76.1</v>
      </c>
      <c r="H7" s="6">
        <v>0</v>
      </c>
      <c r="I7" s="96">
        <v>42.3</v>
      </c>
      <c r="J7" s="44">
        <f aca="true" t="shared" si="2" ref="J7:J13">H7+I7</f>
        <v>42.3</v>
      </c>
      <c r="K7" s="50">
        <f aca="true" t="shared" si="3" ref="K7:K16">100-J7</f>
        <v>57.7</v>
      </c>
      <c r="L7" s="48">
        <v>46</v>
      </c>
      <c r="M7" s="7">
        <f>16+10+10+10</f>
        <v>46</v>
      </c>
      <c r="N7" s="7">
        <v>20</v>
      </c>
      <c r="O7" s="8">
        <f aca="true" t="shared" si="4" ref="O7:O15">M7+N7</f>
        <v>66</v>
      </c>
      <c r="P7" s="46">
        <f aca="true" t="shared" si="5" ref="P7:P16">G7+K7+O7</f>
        <v>199.8</v>
      </c>
      <c r="Q7" s="112">
        <v>1</v>
      </c>
      <c r="R7" s="49"/>
    </row>
    <row r="8" spans="1:18" ht="15" customHeight="1">
      <c r="A8" s="9">
        <v>4</v>
      </c>
      <c r="B8" s="10" t="s">
        <v>41</v>
      </c>
      <c r="C8" s="10" t="s">
        <v>42</v>
      </c>
      <c r="D8" s="93">
        <v>0</v>
      </c>
      <c r="E8" s="40">
        <v>45.1</v>
      </c>
      <c r="F8" s="39">
        <f t="shared" si="0"/>
        <v>45.1</v>
      </c>
      <c r="G8" s="39">
        <f t="shared" si="1"/>
        <v>74.9</v>
      </c>
      <c r="H8" s="12">
        <v>0</v>
      </c>
      <c r="I8" s="40">
        <v>43.4</v>
      </c>
      <c r="J8" s="39">
        <f t="shared" si="2"/>
        <v>43.4</v>
      </c>
      <c r="K8" s="51">
        <f t="shared" si="3"/>
        <v>56.6</v>
      </c>
      <c r="L8" s="12">
        <v>45.9</v>
      </c>
      <c r="M8" s="13">
        <f>5+6+6+10+10+7</f>
        <v>44</v>
      </c>
      <c r="N8" s="13">
        <v>20</v>
      </c>
      <c r="O8" s="14">
        <f t="shared" si="4"/>
        <v>64</v>
      </c>
      <c r="P8" s="41">
        <f t="shared" si="5"/>
        <v>195.5</v>
      </c>
      <c r="Q8" s="113">
        <v>2</v>
      </c>
      <c r="R8" s="49"/>
    </row>
    <row r="9" spans="1:18" ht="15" customHeight="1">
      <c r="A9" s="9">
        <v>8</v>
      </c>
      <c r="B9" s="10" t="s">
        <v>66</v>
      </c>
      <c r="C9" s="10" t="s">
        <v>100</v>
      </c>
      <c r="D9" s="93">
        <v>0</v>
      </c>
      <c r="E9" s="40">
        <v>42.2</v>
      </c>
      <c r="F9" s="39">
        <f t="shared" si="0"/>
        <v>42.2</v>
      </c>
      <c r="G9" s="39">
        <f t="shared" si="1"/>
        <v>77.8</v>
      </c>
      <c r="H9" s="12">
        <v>0</v>
      </c>
      <c r="I9" s="40">
        <v>39.6</v>
      </c>
      <c r="J9" s="39">
        <f t="shared" si="2"/>
        <v>39.6</v>
      </c>
      <c r="K9" s="51">
        <f t="shared" si="3"/>
        <v>60.4</v>
      </c>
      <c r="L9" s="12">
        <v>48.9</v>
      </c>
      <c r="M9" s="13">
        <f>6+6+8+10+10+6+6</f>
        <v>52</v>
      </c>
      <c r="N9" s="13">
        <v>0</v>
      </c>
      <c r="O9" s="14">
        <f t="shared" si="4"/>
        <v>52</v>
      </c>
      <c r="P9" s="41">
        <f t="shared" si="5"/>
        <v>190.2</v>
      </c>
      <c r="Q9" s="113">
        <v>3</v>
      </c>
      <c r="R9" s="49"/>
    </row>
    <row r="10" spans="1:18" ht="15" customHeight="1">
      <c r="A10" s="9">
        <v>5</v>
      </c>
      <c r="B10" s="10" t="s">
        <v>128</v>
      </c>
      <c r="C10" s="10" t="s">
        <v>130</v>
      </c>
      <c r="D10" s="93">
        <v>0</v>
      </c>
      <c r="E10" s="40">
        <v>49.9</v>
      </c>
      <c r="F10" s="39">
        <f t="shared" si="0"/>
        <v>49.9</v>
      </c>
      <c r="G10" s="39">
        <f t="shared" si="1"/>
        <v>70.1</v>
      </c>
      <c r="H10" s="12">
        <v>0</v>
      </c>
      <c r="I10" s="40">
        <v>50.7</v>
      </c>
      <c r="J10" s="39">
        <f t="shared" si="2"/>
        <v>50.7</v>
      </c>
      <c r="K10" s="51">
        <f t="shared" si="3"/>
        <v>49.3</v>
      </c>
      <c r="L10" s="12">
        <v>52.3</v>
      </c>
      <c r="M10" s="13">
        <f>1+1+3+5+5+7+3+3+1</f>
        <v>29</v>
      </c>
      <c r="N10" s="13">
        <v>0</v>
      </c>
      <c r="O10" s="14">
        <f t="shared" si="4"/>
        <v>29</v>
      </c>
      <c r="P10" s="41">
        <f t="shared" si="5"/>
        <v>148.39999999999998</v>
      </c>
      <c r="Q10" s="43">
        <v>4</v>
      </c>
      <c r="R10" s="49"/>
    </row>
    <row r="11" spans="1:17" ht="15" customHeight="1">
      <c r="A11" s="9">
        <v>10</v>
      </c>
      <c r="B11" s="10" t="s">
        <v>54</v>
      </c>
      <c r="C11" s="10" t="s">
        <v>182</v>
      </c>
      <c r="D11" s="93">
        <v>15</v>
      </c>
      <c r="E11" s="40">
        <v>43.7</v>
      </c>
      <c r="F11" s="39">
        <f t="shared" si="0"/>
        <v>58.7</v>
      </c>
      <c r="G11" s="39">
        <f t="shared" si="1"/>
        <v>61.3</v>
      </c>
      <c r="H11" s="12">
        <v>0</v>
      </c>
      <c r="I11" s="40">
        <v>43.3</v>
      </c>
      <c r="J11" s="39">
        <f t="shared" si="2"/>
        <v>43.3</v>
      </c>
      <c r="K11" s="51">
        <f t="shared" si="3"/>
        <v>56.7</v>
      </c>
      <c r="L11" s="12">
        <v>47.5</v>
      </c>
      <c r="M11" s="13">
        <f>6+6+4+6+7</f>
        <v>29</v>
      </c>
      <c r="N11" s="13">
        <v>0</v>
      </c>
      <c r="O11" s="14">
        <f t="shared" si="4"/>
        <v>29</v>
      </c>
      <c r="P11" s="41">
        <f t="shared" si="5"/>
        <v>147</v>
      </c>
      <c r="Q11" s="43">
        <v>5</v>
      </c>
    </row>
    <row r="12" spans="1:17" ht="15" customHeight="1">
      <c r="A12" s="9">
        <v>2</v>
      </c>
      <c r="B12" s="10" t="s">
        <v>48</v>
      </c>
      <c r="C12" s="10" t="s">
        <v>103</v>
      </c>
      <c r="D12" s="93">
        <v>0</v>
      </c>
      <c r="E12" s="40">
        <v>42.5</v>
      </c>
      <c r="F12" s="39">
        <f t="shared" si="0"/>
        <v>42.5</v>
      </c>
      <c r="G12" s="39">
        <f t="shared" si="1"/>
        <v>77.5</v>
      </c>
      <c r="H12" s="12">
        <v>0</v>
      </c>
      <c r="I12" s="40">
        <v>42</v>
      </c>
      <c r="J12" s="39">
        <f t="shared" si="2"/>
        <v>42</v>
      </c>
      <c r="K12" s="51">
        <f t="shared" si="3"/>
        <v>58</v>
      </c>
      <c r="L12" s="129" t="s">
        <v>194</v>
      </c>
      <c r="M12" s="13">
        <v>0</v>
      </c>
      <c r="N12" s="13">
        <v>0</v>
      </c>
      <c r="O12" s="14">
        <f t="shared" si="4"/>
        <v>0</v>
      </c>
      <c r="P12" s="41">
        <f t="shared" si="5"/>
        <v>135.5</v>
      </c>
      <c r="Q12" s="43">
        <v>6</v>
      </c>
    </row>
    <row r="13" spans="1:17" ht="15" customHeight="1">
      <c r="A13" s="9">
        <v>3</v>
      </c>
      <c r="B13" s="10" t="s">
        <v>126</v>
      </c>
      <c r="C13" s="10" t="s">
        <v>171</v>
      </c>
      <c r="D13" s="93">
        <v>0</v>
      </c>
      <c r="E13" s="40">
        <v>58.1</v>
      </c>
      <c r="F13" s="39">
        <f t="shared" si="0"/>
        <v>58.1</v>
      </c>
      <c r="G13" s="39">
        <f t="shared" si="1"/>
        <v>61.9</v>
      </c>
      <c r="H13" s="12">
        <v>10</v>
      </c>
      <c r="I13" s="40">
        <v>64.9</v>
      </c>
      <c r="J13" s="39">
        <f t="shared" si="2"/>
        <v>74.9</v>
      </c>
      <c r="K13" s="51">
        <f t="shared" si="3"/>
        <v>25.099999999999994</v>
      </c>
      <c r="L13" s="12">
        <v>49.1</v>
      </c>
      <c r="M13" s="13">
        <f>5+6+8+11</f>
        <v>30</v>
      </c>
      <c r="N13" s="13">
        <v>0</v>
      </c>
      <c r="O13" s="14">
        <f t="shared" si="4"/>
        <v>30</v>
      </c>
      <c r="P13" s="41">
        <f t="shared" si="5"/>
        <v>117</v>
      </c>
      <c r="Q13" s="43">
        <v>7</v>
      </c>
    </row>
    <row r="14" spans="1:17" ht="15" customHeight="1">
      <c r="A14" s="9">
        <v>7</v>
      </c>
      <c r="B14" s="10" t="s">
        <v>133</v>
      </c>
      <c r="C14" s="10" t="s">
        <v>134</v>
      </c>
      <c r="D14" s="93"/>
      <c r="E14" s="40" t="s">
        <v>193</v>
      </c>
      <c r="F14" s="108">
        <v>120</v>
      </c>
      <c r="G14" s="108">
        <f t="shared" si="1"/>
        <v>0</v>
      </c>
      <c r="H14" s="12"/>
      <c r="I14" s="40" t="s">
        <v>193</v>
      </c>
      <c r="J14" s="108">
        <v>100</v>
      </c>
      <c r="K14" s="109">
        <f t="shared" si="3"/>
        <v>0</v>
      </c>
      <c r="L14" s="12">
        <v>47.2</v>
      </c>
      <c r="M14" s="13">
        <f>6+8+10+10</f>
        <v>34</v>
      </c>
      <c r="N14" s="13">
        <v>10</v>
      </c>
      <c r="O14" s="14">
        <f t="shared" si="4"/>
        <v>44</v>
      </c>
      <c r="P14" s="41">
        <f t="shared" si="5"/>
        <v>44</v>
      </c>
      <c r="Q14" s="43">
        <v>8</v>
      </c>
    </row>
    <row r="15" spans="1:17" ht="15" customHeight="1">
      <c r="A15" s="9">
        <v>9</v>
      </c>
      <c r="B15" s="10" t="s">
        <v>80</v>
      </c>
      <c r="C15" s="10" t="s">
        <v>101</v>
      </c>
      <c r="D15" s="93"/>
      <c r="E15" s="40" t="s">
        <v>193</v>
      </c>
      <c r="F15" s="108">
        <v>120</v>
      </c>
      <c r="G15" s="108">
        <f t="shared" si="1"/>
        <v>0</v>
      </c>
      <c r="H15" s="12"/>
      <c r="I15" s="40" t="s">
        <v>193</v>
      </c>
      <c r="J15" s="108">
        <v>100</v>
      </c>
      <c r="K15" s="109">
        <f t="shared" si="3"/>
        <v>0</v>
      </c>
      <c r="L15" s="45">
        <v>44</v>
      </c>
      <c r="M15" s="13">
        <f>6+6+6+10</f>
        <v>28</v>
      </c>
      <c r="N15" s="13">
        <v>10</v>
      </c>
      <c r="O15" s="14">
        <f t="shared" si="4"/>
        <v>38</v>
      </c>
      <c r="P15" s="41">
        <f t="shared" si="5"/>
        <v>38</v>
      </c>
      <c r="Q15" s="43">
        <v>9</v>
      </c>
    </row>
    <row r="16" spans="1:17" ht="15" customHeight="1" thickBot="1">
      <c r="A16" s="15">
        <v>6</v>
      </c>
      <c r="B16" s="16" t="s">
        <v>55</v>
      </c>
      <c r="C16" s="16" t="s">
        <v>102</v>
      </c>
      <c r="D16" s="94"/>
      <c r="E16" s="118" t="s">
        <v>192</v>
      </c>
      <c r="F16" s="119">
        <v>120</v>
      </c>
      <c r="G16" s="119">
        <f t="shared" si="1"/>
        <v>0</v>
      </c>
      <c r="H16" s="18"/>
      <c r="I16" s="118" t="s">
        <v>192</v>
      </c>
      <c r="J16" s="119">
        <v>100</v>
      </c>
      <c r="K16" s="120">
        <f t="shared" si="3"/>
        <v>0</v>
      </c>
      <c r="L16" s="18"/>
      <c r="M16" s="118" t="s">
        <v>192</v>
      </c>
      <c r="N16" s="19"/>
      <c r="O16" s="20">
        <v>0</v>
      </c>
      <c r="P16" s="92">
        <f t="shared" si="5"/>
        <v>0</v>
      </c>
      <c r="Q16" s="124" t="s">
        <v>194</v>
      </c>
    </row>
  </sheetData>
  <mergeCells count="13">
    <mergeCell ref="F1:K1"/>
    <mergeCell ref="L5:O5"/>
    <mergeCell ref="L3:M3"/>
    <mergeCell ref="N3:O3"/>
    <mergeCell ref="M1:P1"/>
    <mergeCell ref="P5:P6"/>
    <mergeCell ref="Q5:Q6"/>
    <mergeCell ref="L4:M4"/>
    <mergeCell ref="N4:O4"/>
    <mergeCell ref="B5:B6"/>
    <mergeCell ref="C5:C6"/>
    <mergeCell ref="D5:G5"/>
    <mergeCell ref="H5:K5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selection activeCell="E22" sqref="E22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4" width="6.75390625" style="0" customWidth="1"/>
    <col min="5" max="5" width="10.75390625" style="0" customWidth="1"/>
    <col min="6" max="7" width="7.75390625" style="0" customWidth="1"/>
    <col min="8" max="8" width="6.75390625" style="0" customWidth="1"/>
  </cols>
  <sheetData>
    <row r="1" spans="1:8" ht="18">
      <c r="A1" s="114" t="s">
        <v>13</v>
      </c>
      <c r="B1" s="114"/>
      <c r="C1" s="114"/>
      <c r="D1" s="114"/>
      <c r="E1" s="114"/>
      <c r="F1" s="152" t="s">
        <v>195</v>
      </c>
      <c r="G1" s="152"/>
      <c r="H1" s="152"/>
    </row>
    <row r="2" ht="13.5" thickBot="1"/>
    <row r="3" spans="1:7" ht="12.75">
      <c r="A3" s="21" t="s">
        <v>14</v>
      </c>
      <c r="B3" s="21"/>
      <c r="C3" s="21"/>
      <c r="D3" s="156" t="s">
        <v>22</v>
      </c>
      <c r="E3" s="157"/>
      <c r="F3" s="158" t="s">
        <v>23</v>
      </c>
      <c r="G3" s="159"/>
    </row>
    <row r="4" spans="1:7" ht="13.5" thickBot="1">
      <c r="A4" s="21"/>
      <c r="B4" s="21"/>
      <c r="C4" s="21"/>
      <c r="D4" s="162">
        <v>35</v>
      </c>
      <c r="E4" s="163"/>
      <c r="F4" s="164">
        <v>12</v>
      </c>
      <c r="G4" s="165"/>
    </row>
    <row r="5" spans="1:8" ht="13.5" customHeight="1" thickBot="1">
      <c r="A5" s="30" t="s">
        <v>0</v>
      </c>
      <c r="B5" s="166" t="s">
        <v>18</v>
      </c>
      <c r="C5" s="168" t="s">
        <v>12</v>
      </c>
      <c r="D5" s="169" t="s">
        <v>21</v>
      </c>
      <c r="E5" s="170"/>
      <c r="F5" s="170"/>
      <c r="G5" s="170"/>
      <c r="H5" s="160" t="s">
        <v>11</v>
      </c>
    </row>
    <row r="6" spans="1:27" ht="13.5" thickBot="1">
      <c r="A6" s="31" t="s">
        <v>1</v>
      </c>
      <c r="B6" s="167"/>
      <c r="C6" s="147"/>
      <c r="D6" s="34" t="s">
        <v>2</v>
      </c>
      <c r="E6" s="35" t="s">
        <v>22</v>
      </c>
      <c r="F6" s="34" t="s">
        <v>23</v>
      </c>
      <c r="G6" s="53" t="s">
        <v>24</v>
      </c>
      <c r="H6" s="16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9" ht="15" customHeight="1">
      <c r="A7" s="4">
        <v>1</v>
      </c>
      <c r="B7" s="5" t="s">
        <v>109</v>
      </c>
      <c r="C7" s="5" t="s">
        <v>116</v>
      </c>
      <c r="D7" s="48">
        <v>46</v>
      </c>
      <c r="E7" s="7">
        <f>16+10+10+10</f>
        <v>46</v>
      </c>
      <c r="F7" s="7">
        <v>20</v>
      </c>
      <c r="G7" s="8">
        <f aca="true" t="shared" si="0" ref="G7:G15">E7+F7</f>
        <v>66</v>
      </c>
      <c r="H7" s="115">
        <v>1</v>
      </c>
      <c r="I7" s="49"/>
    </row>
    <row r="8" spans="1:9" ht="15" customHeight="1">
      <c r="A8" s="9">
        <v>4</v>
      </c>
      <c r="B8" s="10" t="s">
        <v>41</v>
      </c>
      <c r="C8" s="10" t="s">
        <v>42</v>
      </c>
      <c r="D8" s="12">
        <v>45.9</v>
      </c>
      <c r="E8" s="13">
        <f>5+6+6+10+10+7</f>
        <v>44</v>
      </c>
      <c r="F8" s="13">
        <v>20</v>
      </c>
      <c r="G8" s="14">
        <f t="shared" si="0"/>
        <v>64</v>
      </c>
      <c r="H8" s="116">
        <v>2</v>
      </c>
      <c r="I8" s="49"/>
    </row>
    <row r="9" spans="1:9" ht="15" customHeight="1">
      <c r="A9" s="9">
        <v>8</v>
      </c>
      <c r="B9" s="10" t="s">
        <v>66</v>
      </c>
      <c r="C9" s="10" t="s">
        <v>100</v>
      </c>
      <c r="D9" s="12">
        <v>48.9</v>
      </c>
      <c r="E9" s="13">
        <f>6+6+8+10+10+6+6</f>
        <v>52</v>
      </c>
      <c r="F9" s="13">
        <v>0</v>
      </c>
      <c r="G9" s="14">
        <f t="shared" si="0"/>
        <v>52</v>
      </c>
      <c r="H9" s="116">
        <v>3</v>
      </c>
      <c r="I9" s="49"/>
    </row>
    <row r="10" spans="1:9" ht="15" customHeight="1">
      <c r="A10" s="9">
        <v>7</v>
      </c>
      <c r="B10" s="10" t="s">
        <v>133</v>
      </c>
      <c r="C10" s="10" t="s">
        <v>134</v>
      </c>
      <c r="D10" s="12">
        <v>47.2</v>
      </c>
      <c r="E10" s="13">
        <f>6+8+10+10</f>
        <v>34</v>
      </c>
      <c r="F10" s="13">
        <v>10</v>
      </c>
      <c r="G10" s="14">
        <f t="shared" si="0"/>
        <v>44</v>
      </c>
      <c r="H10" s="117">
        <v>4</v>
      </c>
      <c r="I10" s="49"/>
    </row>
    <row r="11" spans="1:8" ht="15" customHeight="1">
      <c r="A11" s="9">
        <v>9</v>
      </c>
      <c r="B11" s="10" t="s">
        <v>80</v>
      </c>
      <c r="C11" s="10" t="s">
        <v>101</v>
      </c>
      <c r="D11" s="45">
        <v>44</v>
      </c>
      <c r="E11" s="13">
        <f>6+6+6+10</f>
        <v>28</v>
      </c>
      <c r="F11" s="13">
        <v>10</v>
      </c>
      <c r="G11" s="14">
        <f t="shared" si="0"/>
        <v>38</v>
      </c>
      <c r="H11" s="117">
        <v>5</v>
      </c>
    </row>
    <row r="12" spans="1:8" ht="15" customHeight="1">
      <c r="A12" s="9">
        <v>3</v>
      </c>
      <c r="B12" s="10" t="s">
        <v>126</v>
      </c>
      <c r="C12" s="10" t="s">
        <v>171</v>
      </c>
      <c r="D12" s="12">
        <v>49.1</v>
      </c>
      <c r="E12" s="13">
        <f>5+6+8+11</f>
        <v>30</v>
      </c>
      <c r="F12" s="13">
        <v>0</v>
      </c>
      <c r="G12" s="14">
        <f t="shared" si="0"/>
        <v>30</v>
      </c>
      <c r="H12" s="117">
        <v>6</v>
      </c>
    </row>
    <row r="13" spans="1:8" ht="15" customHeight="1">
      <c r="A13" s="9">
        <v>10</v>
      </c>
      <c r="B13" s="10" t="s">
        <v>54</v>
      </c>
      <c r="C13" s="10" t="s">
        <v>182</v>
      </c>
      <c r="D13" s="12">
        <v>47.5</v>
      </c>
      <c r="E13" s="13">
        <f>6+6+4+6+7</f>
        <v>29</v>
      </c>
      <c r="F13" s="13">
        <v>0</v>
      </c>
      <c r="G13" s="14">
        <f t="shared" si="0"/>
        <v>29</v>
      </c>
      <c r="H13" s="117">
        <v>7</v>
      </c>
    </row>
    <row r="14" spans="1:8" ht="15" customHeight="1">
      <c r="A14" s="9">
        <v>5</v>
      </c>
      <c r="B14" s="10" t="s">
        <v>128</v>
      </c>
      <c r="C14" s="10" t="s">
        <v>130</v>
      </c>
      <c r="D14" s="12">
        <v>52.3</v>
      </c>
      <c r="E14" s="13">
        <f>1+1+3+5+5+7+3+3+1</f>
        <v>29</v>
      </c>
      <c r="F14" s="13">
        <v>0</v>
      </c>
      <c r="G14" s="14">
        <f t="shared" si="0"/>
        <v>29</v>
      </c>
      <c r="H14" s="117">
        <v>8</v>
      </c>
    </row>
    <row r="15" spans="1:8" ht="15" customHeight="1">
      <c r="A15" s="9">
        <v>2</v>
      </c>
      <c r="B15" s="10" t="s">
        <v>48</v>
      </c>
      <c r="C15" s="10" t="s">
        <v>103</v>
      </c>
      <c r="D15" s="129" t="s">
        <v>194</v>
      </c>
      <c r="E15" s="13">
        <v>0</v>
      </c>
      <c r="F15" s="13">
        <v>0</v>
      </c>
      <c r="G15" s="14">
        <f t="shared" si="0"/>
        <v>0</v>
      </c>
      <c r="H15" s="117">
        <v>9</v>
      </c>
    </row>
    <row r="16" spans="1:8" ht="15" customHeight="1" thickBot="1">
      <c r="A16" s="15">
        <v>6</v>
      </c>
      <c r="B16" s="16" t="s">
        <v>55</v>
      </c>
      <c r="C16" s="16" t="s">
        <v>102</v>
      </c>
      <c r="D16" s="18"/>
      <c r="E16" s="118" t="s">
        <v>192</v>
      </c>
      <c r="F16" s="19"/>
      <c r="G16" s="20">
        <v>0</v>
      </c>
      <c r="H16" s="122" t="s">
        <v>194</v>
      </c>
    </row>
  </sheetData>
  <mergeCells count="9">
    <mergeCell ref="B5:B6"/>
    <mergeCell ref="C5:C6"/>
    <mergeCell ref="D5:G5"/>
    <mergeCell ref="D3:E3"/>
    <mergeCell ref="F3:G3"/>
    <mergeCell ref="F1:H1"/>
    <mergeCell ref="H5:H6"/>
    <mergeCell ref="D4:E4"/>
    <mergeCell ref="F4:G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Кудрин Антон</dc:creator>
  <cp:keywords/>
  <dc:description/>
  <cp:lastModifiedBy>админ</cp:lastModifiedBy>
  <cp:lastPrinted>2008-04-18T06:09:15Z</cp:lastPrinted>
  <dcterms:created xsi:type="dcterms:W3CDTF">2007-06-05T05:50:25Z</dcterms:created>
  <dcterms:modified xsi:type="dcterms:W3CDTF">2008-04-23T18:05:40Z</dcterms:modified>
  <cp:category/>
  <cp:version/>
  <cp:contentType/>
  <cp:contentStatus/>
</cp:coreProperties>
</file>