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20955" windowHeight="10740" activeTab="9"/>
  </bookViews>
  <sheets>
    <sheet name="Title" sheetId="1" r:id="rId1"/>
    <sheet name="AA-Maxi" sheetId="2" r:id="rId2"/>
    <sheet name="AA-Medium" sheetId="3" r:id="rId3"/>
    <sheet name="AA-Mini" sheetId="4" r:id="rId4"/>
    <sheet name="AA-Toy" sheetId="5" r:id="rId5"/>
    <sheet name="F-Maxi" sheetId="6" r:id="rId6"/>
    <sheet name="F-Medium" sheetId="7" r:id="rId7"/>
    <sheet name="F-Mini" sheetId="8" r:id="rId8"/>
    <sheet name="F-Toy" sheetId="9" r:id="rId9"/>
    <sheet name="AA-Team" sheetId="10" r:id="rId10"/>
  </sheets>
  <definedNames>
    <definedName name="_xlfn.BAHTTEXT" hidden="1">#NAME?</definedName>
    <definedName name="_xlnm.Print_Area" localSheetId="1">'AA-Maxi'!$A$1:$U$36</definedName>
    <definedName name="_xlnm.Print_Area" localSheetId="2">'AA-Medium'!$A$1:$U$24</definedName>
    <definedName name="_xlnm.Print_Area" localSheetId="3">'AA-Mini'!$A$1:$U$35</definedName>
    <definedName name="_xlnm.Print_Area" localSheetId="9">'AA-Team'!$A$1:$Y$89</definedName>
    <definedName name="_xlnm.Print_Area" localSheetId="4">'AA-Toy'!$A$1:$U$18</definedName>
    <definedName name="_xlnm.Print_Area" localSheetId="5">'F-Maxi'!$A$1:$K$19</definedName>
    <definedName name="_xlnm.Print_Area" localSheetId="6">'F-Medium'!$A$1:$K$15</definedName>
    <definedName name="_xlnm.Print_Area" localSheetId="7">'F-Mini'!$A$1:$K$18</definedName>
    <definedName name="_xlnm.Print_Area" localSheetId="8">'F-Toy'!$A$1:$K$12</definedName>
  </definedNames>
  <calcPr fullCalcOnLoad="1"/>
</workbook>
</file>

<file path=xl/sharedStrings.xml><?xml version="1.0" encoding="utf-8"?>
<sst xmlns="http://schemas.openxmlformats.org/spreadsheetml/2006/main" count="902" uniqueCount="213">
  <si>
    <t xml:space="preserve">Протокол всероссийских соревнований по аджилити </t>
  </si>
  <si>
    <t>«Золотой Ник - 2009»</t>
  </si>
  <si>
    <t>дата:</t>
  </si>
  <si>
    <t>18 августа 2009 года</t>
  </si>
  <si>
    <t>место проведения:</t>
  </si>
  <si>
    <t xml:space="preserve">г. Пермь, СДП "ДКЖ" </t>
  </si>
  <si>
    <t>количество участников:</t>
  </si>
  <si>
    <t>программа:</t>
  </si>
  <si>
    <t>двоеборье (полуфинал)</t>
  </si>
  <si>
    <t>многоборье</t>
  </si>
  <si>
    <t>командный зачет</t>
  </si>
  <si>
    <t>финал</t>
  </si>
  <si>
    <t>главный судья:</t>
  </si>
  <si>
    <t>Кудрин А.В.</t>
  </si>
  <si>
    <t>судьи:</t>
  </si>
  <si>
    <t>Белая А.В.</t>
  </si>
  <si>
    <t>главный секретарь:</t>
  </si>
  <si>
    <t>Кудрина А.С.</t>
  </si>
  <si>
    <t>секретарь:</t>
  </si>
  <si>
    <t>Банщикова А.А., Карпушина Н.А., Косякова В.А.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</si>
  <si>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</si>
  <si>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</si>
  <si>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</si>
  <si>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</si>
  <si>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</si>
  <si>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</si>
  <si>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</si>
  <si>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</si>
  <si>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</si>
  <si>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</si>
  <si>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</si>
  <si>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</si>
  <si>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</si>
  <si>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</si>
  <si>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</si>
  <si>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</si>
  <si>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</si>
  <si>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</si>
  <si>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</si>
  <si>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</si>
  <si>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</si>
  <si>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</si>
  <si>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</si>
  <si>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Команда</t>
  </si>
  <si>
    <t>Этап</t>
  </si>
  <si>
    <t>Номер 
спортсмена</t>
  </si>
  <si>
    <t>ЭСТАФЕТА</t>
  </si>
  <si>
    <t>штраф команды</t>
  </si>
  <si>
    <t>81 пар</t>
  </si>
  <si>
    <t>ШАР/Пермь</t>
  </si>
  <si>
    <t>ЦСС/Пермь</t>
  </si>
  <si>
    <t>Антей/Пермь</t>
  </si>
  <si>
    <t>Екатеринбург</t>
  </si>
  <si>
    <t>ДТЮ/Пермь</t>
  </si>
  <si>
    <t>Категория MAXI</t>
  </si>
  <si>
    <t>Зворыгина Любовь</t>
  </si>
  <si>
    <t>б/к Элвис</t>
  </si>
  <si>
    <t>Маленьких Юлия</t>
  </si>
  <si>
    <t>шелти Пьеро</t>
  </si>
  <si>
    <t>Штернберг Наталья</t>
  </si>
  <si>
    <t>б/к Феррари</t>
  </si>
  <si>
    <t>Вдовиченко Галина</t>
  </si>
  <si>
    <t>тервюрен Гера</t>
  </si>
  <si>
    <t>Злобина Маргарита</t>
  </si>
  <si>
    <t>малинуа Геена</t>
  </si>
  <si>
    <t>Папко Татьяна</t>
  </si>
  <si>
    <t>б/к Гейм Спирит</t>
  </si>
  <si>
    <t>Карпушин Александр</t>
  </si>
  <si>
    <t>г/р Виктория</t>
  </si>
  <si>
    <t>Опарина Наталья</t>
  </si>
  <si>
    <t>далматин Джульетта</t>
  </si>
  <si>
    <t>Боженова Светлана</t>
  </si>
  <si>
    <t>б/к Лаки</t>
  </si>
  <si>
    <t>Перебейнос Анастасия</t>
  </si>
  <si>
    <t>тервюрен Ирбис</t>
  </si>
  <si>
    <t>Пшеничникова Мария</t>
  </si>
  <si>
    <t>б/к Виртуоз</t>
  </si>
  <si>
    <t>б/к Грег</t>
  </si>
  <si>
    <t>Косякова Екатерина</t>
  </si>
  <si>
    <t>доберман Ральф</t>
  </si>
  <si>
    <t>снят</t>
  </si>
  <si>
    <t>Рысенкова Ирина</t>
  </si>
  <si>
    <t>б/к Престиж</t>
  </si>
  <si>
    <t>Лядова Анна</t>
  </si>
  <si>
    <t>б/к Торнадо</t>
  </si>
  <si>
    <t>Попова Дарья</t>
  </si>
  <si>
    <t>б/к Вестерн</t>
  </si>
  <si>
    <t>Евдокимова Радислава</t>
  </si>
  <si>
    <t>малинуа Шумахер</t>
  </si>
  <si>
    <t>Ярыгина Ольга</t>
  </si>
  <si>
    <t>н/о Здэлак</t>
  </si>
  <si>
    <t>Меньшенина Алена</t>
  </si>
  <si>
    <t>н/о Джера</t>
  </si>
  <si>
    <t>Шилоносова Дарья</t>
  </si>
  <si>
    <t>н/о Ева</t>
  </si>
  <si>
    <t>Карпушина Надежда</t>
  </si>
  <si>
    <t>н/о Зольдарс</t>
  </si>
  <si>
    <t>Рудашевская Евгения</t>
  </si>
  <si>
    <t>малинуа Бяка</t>
  </si>
  <si>
    <t>Пономарева Дарья</t>
  </si>
  <si>
    <t>б/к Бластер</t>
  </si>
  <si>
    <t>н/я</t>
  </si>
  <si>
    <t>Яковлева Наталья</t>
  </si>
  <si>
    <t>далматин Мэгги</t>
  </si>
  <si>
    <t>Черкашина Анна</t>
  </si>
  <si>
    <t>б/к Вираж</t>
  </si>
  <si>
    <t>Остапчук Евгения</t>
  </si>
  <si>
    <t>ир.сет. Рея</t>
  </si>
  <si>
    <t>Калашникова Анастасия</t>
  </si>
  <si>
    <t>г/р Хэйли Хэнсон</t>
  </si>
  <si>
    <t>Бондарева Анна</t>
  </si>
  <si>
    <t>малинуа Гидра</t>
  </si>
  <si>
    <t>Категория MEDIUM</t>
  </si>
  <si>
    <t>Категория MINI</t>
  </si>
  <si>
    <t>Категория TOY</t>
  </si>
  <si>
    <t>Категория TEAM</t>
  </si>
  <si>
    <t>ШАР - 6</t>
  </si>
  <si>
    <t>Катутис Ангелина</t>
  </si>
  <si>
    <t>шелти Пайнери</t>
  </si>
  <si>
    <t>б/к Баттерфляй</t>
  </si>
  <si>
    <t>ШАР - 1</t>
  </si>
  <si>
    <t>шелти Лисенок</t>
  </si>
  <si>
    <t>шелти Виолетта</t>
  </si>
  <si>
    <t>ШАР - 8</t>
  </si>
  <si>
    <t>б/к Виола</t>
  </si>
  <si>
    <t>Митрошина Анна</t>
  </si>
  <si>
    <t>метис Банзай</t>
  </si>
  <si>
    <t>Дружинина Ольга</t>
  </si>
  <si>
    <t>метис Риск</t>
  </si>
  <si>
    <t>ШАР - 10</t>
  </si>
  <si>
    <t>шелти Рица</t>
  </si>
  <si>
    <t>б/к Брайт Би</t>
  </si>
  <si>
    <t>б/к Ассоль</t>
  </si>
  <si>
    <t>Екатеринбург - 1</t>
  </si>
  <si>
    <t>б/к Арвен</t>
  </si>
  <si>
    <t>б/к Актавия</t>
  </si>
  <si>
    <t>шелти Ур.Шустрик</t>
  </si>
  <si>
    <t>Зорро - ДТЮ</t>
  </si>
  <si>
    <t>Четверикова Яна</t>
  </si>
  <si>
    <t>шелти Ельсор</t>
  </si>
  <si>
    <t>Косякова Варвара</t>
  </si>
  <si>
    <t>шелти Брюс</t>
  </si>
  <si>
    <t>Ганеева Светлана</t>
  </si>
  <si>
    <t>шелти Матисс</t>
  </si>
  <si>
    <t>ШАР - 4</t>
  </si>
  <si>
    <t>б/к Беркут</t>
  </si>
  <si>
    <t>Кирьянова Екатерина</t>
  </si>
  <si>
    <t>шелти Аджилика</t>
  </si>
  <si>
    <t>гл.ф/т Бэби</t>
  </si>
  <si>
    <t>Альфа - ЦСС</t>
  </si>
  <si>
    <t>Кудрина Анна</t>
  </si>
  <si>
    <t>б/к Perpetum Mobile</t>
  </si>
  <si>
    <t>ШАР - 5</t>
  </si>
  <si>
    <t>шелти Чудо</t>
  </si>
  <si>
    <t>б/к Юнити</t>
  </si>
  <si>
    <t>шелти Сюзанна</t>
  </si>
  <si>
    <t>ШАР - 7</t>
  </si>
  <si>
    <t>б/к Везунчик</t>
  </si>
  <si>
    <t>Бета - ЦСС</t>
  </si>
  <si>
    <t>ШАР - 12</t>
  </si>
  <si>
    <t>дрт Аджилитистка</t>
  </si>
  <si>
    <t>шелти Шерон</t>
  </si>
  <si>
    <t>дрт Лика</t>
  </si>
  <si>
    <t>ШАР - 2</t>
  </si>
  <si>
    <t>шпиц Бонапарт</t>
  </si>
  <si>
    <t>шелти Вальтер</t>
  </si>
  <si>
    <t>ДТЮ</t>
  </si>
  <si>
    <t>Банщикова Александра</t>
  </si>
  <si>
    <t>б/к Альма</t>
  </si>
  <si>
    <t>Семина Юлия</t>
  </si>
  <si>
    <t>рус.спан. Бумер</t>
  </si>
  <si>
    <t>Кольцова Анна</t>
  </si>
  <si>
    <t>шелти Зол.Лис</t>
  </si>
  <si>
    <t>ШАР - 11</t>
  </si>
  <si>
    <t>гл.ф/т Гиви</t>
  </si>
  <si>
    <t>метис Тореадор</t>
  </si>
  <si>
    <t>Соловьева Полина</t>
  </si>
  <si>
    <t>шелти Адреналина</t>
  </si>
  <si>
    <t>Сигма - ЦСС</t>
  </si>
  <si>
    <t>шелти Ноктюрн</t>
  </si>
  <si>
    <t>шелти Иф Онли</t>
  </si>
  <si>
    <t>Сборная Пермь/Березники</t>
  </si>
  <si>
    <t>Тележникова Юлия</t>
  </si>
  <si>
    <t>шелти Салют</t>
  </si>
  <si>
    <t>Сборная Ек-бург/Пермь</t>
  </si>
  <si>
    <t>шелти Хэллоуин</t>
  </si>
  <si>
    <t>КЕД - ДТЮ</t>
  </si>
  <si>
    <t>Макурина Анастасия</t>
  </si>
  <si>
    <t>метис Джем</t>
  </si>
  <si>
    <t>шелти Кей</t>
  </si>
  <si>
    <t>Клюшки - ДТЮ</t>
  </si>
  <si>
    <t>б/к Акелла</t>
  </si>
  <si>
    <t>б/к Мамба</t>
  </si>
  <si>
    <t>Екатеринбург - 2</t>
  </si>
  <si>
    <t>Голомидова Екатерина</t>
  </si>
  <si>
    <t>шелти Фанни</t>
  </si>
  <si>
    <t>Омега - ЦСС</t>
  </si>
  <si>
    <t>папильон Унас</t>
  </si>
  <si>
    <t>кардиган Аталанта</t>
  </si>
  <si>
    <t>ШАР - 3</t>
  </si>
  <si>
    <t>шелти Цент</t>
  </si>
  <si>
    <t>шпиц Беладонна</t>
  </si>
  <si>
    <t>в/т Девид</t>
  </si>
  <si>
    <t>Киндер-сюрприз - ДТЮ</t>
  </si>
  <si>
    <t>силки/т Снеш</t>
  </si>
  <si>
    <t>ШАР - 13</t>
  </si>
  <si>
    <t>Чебыкина Ирина</t>
  </si>
  <si>
    <t>б/к Гленда</t>
  </si>
  <si>
    <t>ШАР - 9</t>
  </si>
  <si>
    <t>Авось-ка - ДТЮ</t>
  </si>
  <si>
    <t>гл.ф/т Амели</t>
  </si>
  <si>
    <t>шелти Барбариска</t>
  </si>
  <si>
    <t>Березники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</si>
</sst>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Alignment="1" applyProtection="1">
      <alignment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15" xfId="0" applyFont="1" applyFill="1" applyBorder="1" applyAlignment="1" applyProtection="1">
      <alignment horizontal="center"/>
      <protection hidden="1"/>
    </xf>
    <xf numFmtId="0" fontId="14" fillId="2" borderId="16" xfId="0" applyFont="1" applyFill="1" applyBorder="1" applyAlignment="1" applyProtection="1">
      <alignment horizontal="center"/>
      <protection hidden="1"/>
    </xf>
    <xf numFmtId="0" fontId="14" fillId="2" borderId="17" xfId="0" applyFont="1" applyFill="1" applyBorder="1" applyAlignment="1" applyProtection="1">
      <alignment horizontal="center"/>
      <protection hidden="1"/>
    </xf>
    <xf numFmtId="0" fontId="18" fillId="2" borderId="18" xfId="0" applyFont="1" applyFill="1" applyBorder="1" applyAlignment="1" applyProtection="1">
      <alignment horizontal="center" vertical="center" wrapText="1"/>
      <protection hidden="1"/>
    </xf>
    <xf numFmtId="0" fontId="18" fillId="2" borderId="19" xfId="0" applyFont="1" applyFill="1" applyBorder="1" applyAlignment="1" applyProtection="1">
      <alignment horizontal="center" vertical="center" wrapText="1"/>
      <protection hidden="1"/>
    </xf>
    <xf numFmtId="0" fontId="18" fillId="2" borderId="20" xfId="0" applyFont="1" applyFill="1" applyBorder="1" applyAlignment="1" applyProtection="1">
      <alignment horizontal="center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14" fillId="2" borderId="23" xfId="0" applyFont="1" applyFill="1" applyBorder="1" applyAlignment="1" applyProtection="1">
      <alignment horizontal="center"/>
      <protection hidden="1"/>
    </xf>
    <xf numFmtId="0" fontId="14" fillId="2" borderId="24" xfId="0" applyFont="1" applyFill="1" applyBorder="1" applyAlignment="1" applyProtection="1">
      <alignment/>
      <protection hidden="1"/>
    </xf>
    <xf numFmtId="0" fontId="14" fillId="2" borderId="25" xfId="0" applyFont="1" applyFill="1" applyBorder="1" applyAlignment="1" applyProtection="1">
      <alignment/>
      <protection hidden="1"/>
    </xf>
    <xf numFmtId="1" fontId="4" fillId="2" borderId="26" xfId="0" applyNumberFormat="1" applyFont="1" applyFill="1" applyBorder="1" applyAlignment="1" applyProtection="1">
      <alignment horizontal="right"/>
      <protection hidden="1"/>
    </xf>
    <xf numFmtId="2" fontId="4" fillId="2" borderId="27" xfId="0" applyNumberFormat="1" applyFont="1" applyFill="1" applyBorder="1" applyAlignment="1" applyProtection="1">
      <alignment horizontal="right"/>
      <protection hidden="1"/>
    </xf>
    <xf numFmtId="0" fontId="4" fillId="2" borderId="28" xfId="0" applyFont="1" applyFill="1" applyBorder="1" applyAlignment="1" applyProtection="1">
      <alignment horizontal="right"/>
      <protection hidden="1"/>
    </xf>
    <xf numFmtId="0" fontId="4" fillId="2" borderId="29" xfId="0" applyFont="1" applyFill="1" applyBorder="1" applyAlignment="1" applyProtection="1">
      <alignment horizontal="right"/>
      <protection hidden="1"/>
    </xf>
    <xf numFmtId="0" fontId="4" fillId="2" borderId="26" xfId="0" applyFont="1" applyFill="1" applyBorder="1" applyAlignment="1" applyProtection="1">
      <alignment horizontal="right"/>
      <protection hidden="1"/>
    </xf>
    <xf numFmtId="0" fontId="4" fillId="2" borderId="30" xfId="0" applyFont="1" applyFill="1" applyBorder="1" applyAlignment="1" applyProtection="1">
      <alignment horizontal="right"/>
      <protection hidden="1"/>
    </xf>
    <xf numFmtId="0" fontId="4" fillId="2" borderId="31" xfId="0" applyFont="1" applyFill="1" applyBorder="1" applyAlignment="1" applyProtection="1">
      <alignment horizontal="right"/>
      <protection hidden="1"/>
    </xf>
    <xf numFmtId="2" fontId="4" fillId="2" borderId="32" xfId="0" applyNumberFormat="1" applyFont="1" applyFill="1" applyBorder="1" applyAlignment="1" applyProtection="1">
      <alignment horizontal="center"/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1" fontId="4" fillId="2" borderId="34" xfId="0" applyNumberFormat="1" applyFont="1" applyFill="1" applyBorder="1" applyAlignment="1" applyProtection="1">
      <alignment horizontal="right"/>
      <protection hidden="1"/>
    </xf>
    <xf numFmtId="2" fontId="4" fillId="2" borderId="30" xfId="0" applyNumberFormat="1" applyFont="1" applyFill="1" applyBorder="1" applyAlignment="1" applyProtection="1">
      <alignment horizontal="right"/>
      <protection hidden="1"/>
    </xf>
    <xf numFmtId="0" fontId="4" fillId="2" borderId="34" xfId="0" applyFont="1" applyFill="1" applyBorder="1" applyAlignment="1" applyProtection="1">
      <alignment horizontal="right"/>
      <protection hidden="1"/>
    </xf>
    <xf numFmtId="2" fontId="4" fillId="2" borderId="35" xfId="0" applyNumberFormat="1" applyFont="1" applyFill="1" applyBorder="1" applyAlignment="1" applyProtection="1">
      <alignment horizontal="center"/>
      <protection hidden="1"/>
    </xf>
    <xf numFmtId="0" fontId="4" fillId="2" borderId="36" xfId="0" applyFont="1" applyFill="1" applyBorder="1" applyAlignment="1" applyProtection="1">
      <alignment horizontal="center"/>
      <protection hidden="1"/>
    </xf>
    <xf numFmtId="0" fontId="14" fillId="2" borderId="37" xfId="0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/>
      <protection hidden="1"/>
    </xf>
    <xf numFmtId="0" fontId="4" fillId="2" borderId="39" xfId="0" applyFont="1" applyFill="1" applyBorder="1" applyAlignment="1" applyProtection="1">
      <alignment/>
      <protection hidden="1"/>
    </xf>
    <xf numFmtId="0" fontId="4" fillId="2" borderId="37" xfId="0" applyFont="1" applyFill="1" applyBorder="1" applyAlignment="1" applyProtection="1">
      <alignment/>
      <protection hidden="1"/>
    </xf>
    <xf numFmtId="0" fontId="4" fillId="2" borderId="40" xfId="0" applyFont="1" applyFill="1" applyBorder="1" applyAlignment="1" applyProtection="1">
      <alignment/>
      <protection hidden="1"/>
    </xf>
    <xf numFmtId="0" fontId="4" fillId="2" borderId="41" xfId="0" applyFont="1" applyFill="1" applyBorder="1" applyAlignment="1" applyProtection="1">
      <alignment/>
      <protection hidden="1"/>
    </xf>
    <xf numFmtId="0" fontId="4" fillId="2" borderId="42" xfId="0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169" fontId="14" fillId="2" borderId="0" xfId="0" applyNumberFormat="1" applyFont="1" applyFill="1" applyBorder="1" applyAlignment="1" applyProtection="1">
      <alignment horizontal="center"/>
      <protection hidden="1"/>
    </xf>
    <xf numFmtId="2" fontId="4" fillId="2" borderId="34" xfId="0" applyNumberFormat="1" applyFont="1" applyFill="1" applyBorder="1" applyAlignment="1" applyProtection="1">
      <alignment horizontal="right"/>
      <protection hidden="1"/>
    </xf>
    <xf numFmtId="0" fontId="14" fillId="2" borderId="24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right"/>
      <protection hidden="1"/>
    </xf>
    <xf numFmtId="2" fontId="4" fillId="2" borderId="43" xfId="0" applyNumberFormat="1" applyFont="1" applyFill="1" applyBorder="1" applyAlignment="1" applyProtection="1">
      <alignment horizontal="center"/>
      <protection hidden="1"/>
    </xf>
    <xf numFmtId="0" fontId="4" fillId="2" borderId="44" xfId="0" applyFont="1" applyFill="1" applyBorder="1" applyAlignment="1" applyProtection="1">
      <alignment horizontal="center"/>
      <protection hidden="1"/>
    </xf>
    <xf numFmtId="0" fontId="14" fillId="2" borderId="45" xfId="0" applyFont="1" applyFill="1" applyBorder="1" applyAlignment="1" applyProtection="1">
      <alignment horizontal="center"/>
      <protection hidden="1"/>
    </xf>
    <xf numFmtId="0" fontId="14" fillId="2" borderId="46" xfId="0" applyFont="1" applyFill="1" applyBorder="1" applyAlignment="1" applyProtection="1">
      <alignment/>
      <protection hidden="1"/>
    </xf>
    <xf numFmtId="0" fontId="14" fillId="2" borderId="46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/>
      <protection hidden="1"/>
    </xf>
    <xf numFmtId="1" fontId="4" fillId="2" borderId="45" xfId="0" applyNumberFormat="1" applyFont="1" applyFill="1" applyBorder="1" applyAlignment="1" applyProtection="1">
      <alignment horizontal="right"/>
      <protection hidden="1"/>
    </xf>
    <xf numFmtId="2" fontId="4" fillId="2" borderId="46" xfId="0" applyNumberFormat="1" applyFont="1" applyFill="1" applyBorder="1" applyAlignment="1" applyProtection="1">
      <alignment horizontal="right"/>
      <protection hidden="1"/>
    </xf>
    <xf numFmtId="0" fontId="4" fillId="2" borderId="46" xfId="0" applyFont="1" applyFill="1" applyBorder="1" applyAlignment="1" applyProtection="1">
      <alignment horizontal="right"/>
      <protection hidden="1"/>
    </xf>
    <xf numFmtId="0" fontId="4" fillId="2" borderId="45" xfId="0" applyFont="1" applyFill="1" applyBorder="1" applyAlignment="1" applyProtection="1">
      <alignment horizontal="right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0" fontId="4" fillId="2" borderId="47" xfId="0" applyFont="1" applyFill="1" applyBorder="1" applyAlignment="1" applyProtection="1">
      <alignment horizontal="center"/>
      <protection hidden="1"/>
    </xf>
    <xf numFmtId="0" fontId="14" fillId="2" borderId="48" xfId="0" applyFont="1" applyFill="1" applyBorder="1" applyAlignment="1" applyProtection="1">
      <alignment horizontal="center"/>
      <protection hidden="1"/>
    </xf>
    <xf numFmtId="0" fontId="14" fillId="2" borderId="49" xfId="0" applyFont="1" applyFill="1" applyBorder="1" applyAlignment="1" applyProtection="1">
      <alignment/>
      <protection hidden="1"/>
    </xf>
    <xf numFmtId="0" fontId="14" fillId="2" borderId="49" xfId="0" applyFont="1" applyFill="1" applyBorder="1" applyAlignment="1" applyProtection="1">
      <alignment horizontal="center"/>
      <protection hidden="1"/>
    </xf>
    <xf numFmtId="0" fontId="14" fillId="2" borderId="50" xfId="0" applyFont="1" applyFill="1" applyBorder="1" applyAlignment="1" applyProtection="1">
      <alignment/>
      <protection hidden="1"/>
    </xf>
    <xf numFmtId="1" fontId="4" fillId="2" borderId="48" xfId="0" applyNumberFormat="1" applyFont="1" applyFill="1" applyBorder="1" applyAlignment="1" applyProtection="1">
      <alignment horizontal="right"/>
      <protection hidden="1"/>
    </xf>
    <xf numFmtId="2" fontId="4" fillId="2" borderId="49" xfId="0" applyNumberFormat="1" applyFont="1" applyFill="1" applyBorder="1" applyAlignment="1" applyProtection="1">
      <alignment horizontal="right"/>
      <protection hidden="1"/>
    </xf>
    <xf numFmtId="0" fontId="4" fillId="2" borderId="49" xfId="0" applyFont="1" applyFill="1" applyBorder="1" applyAlignment="1" applyProtection="1">
      <alignment horizontal="right"/>
      <protection hidden="1"/>
    </xf>
    <xf numFmtId="0" fontId="4" fillId="2" borderId="51" xfId="0" applyFont="1" applyFill="1" applyBorder="1" applyAlignment="1" applyProtection="1">
      <alignment horizontal="right"/>
      <protection hidden="1"/>
    </xf>
    <xf numFmtId="0" fontId="4" fillId="2" borderId="48" xfId="0" applyFont="1" applyFill="1" applyBorder="1" applyAlignment="1" applyProtection="1">
      <alignment horizontal="right"/>
      <protection hidden="1"/>
    </xf>
    <xf numFmtId="2" fontId="4" fillId="2" borderId="52" xfId="0" applyNumberFormat="1" applyFont="1" applyFill="1" applyBorder="1" applyAlignment="1" applyProtection="1">
      <alignment horizontal="center"/>
      <protection hidden="1"/>
    </xf>
    <xf numFmtId="0" fontId="4" fillId="2" borderId="53" xfId="0" applyFont="1" applyFill="1" applyBorder="1" applyAlignment="1" applyProtection="1">
      <alignment horizontal="center"/>
      <protection hidden="1"/>
    </xf>
    <xf numFmtId="1" fontId="4" fillId="2" borderId="23" xfId="0" applyNumberFormat="1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right"/>
      <protection hidden="1"/>
    </xf>
    <xf numFmtId="0" fontId="4" fillId="2" borderId="24" xfId="0" applyFont="1" applyFill="1" applyBorder="1" applyAlignment="1" applyProtection="1">
      <alignment horizontal="right"/>
      <protection hidden="1"/>
    </xf>
    <xf numFmtId="0" fontId="4" fillId="2" borderId="54" xfId="0" applyFont="1" applyFill="1" applyBorder="1" applyAlignment="1" applyProtection="1">
      <alignment horizontal="right"/>
      <protection hidden="1"/>
    </xf>
    <xf numFmtId="0" fontId="4" fillId="2" borderId="23" xfId="0" applyFont="1" applyFill="1" applyBorder="1" applyAlignment="1" applyProtection="1">
      <alignment horizontal="right"/>
      <protection hidden="1"/>
    </xf>
    <xf numFmtId="0" fontId="14" fillId="2" borderId="55" xfId="0" applyFont="1" applyFill="1" applyBorder="1" applyAlignment="1" applyProtection="1">
      <alignment horizontal="center"/>
      <protection hidden="1"/>
    </xf>
    <xf numFmtId="0" fontId="14" fillId="2" borderId="56" xfId="0" applyFont="1" applyFill="1" applyBorder="1" applyAlignment="1" applyProtection="1">
      <alignment/>
      <protection hidden="1"/>
    </xf>
    <xf numFmtId="0" fontId="14" fillId="2" borderId="56" xfId="0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/>
      <protection hidden="1"/>
    </xf>
    <xf numFmtId="1" fontId="4" fillId="2" borderId="55" xfId="0" applyNumberFormat="1" applyFont="1" applyFill="1" applyBorder="1" applyAlignment="1" applyProtection="1">
      <alignment horizontal="right"/>
      <protection hidden="1"/>
    </xf>
    <xf numFmtId="2" fontId="4" fillId="2" borderId="56" xfId="0" applyNumberFormat="1" applyFont="1" applyFill="1" applyBorder="1" applyAlignment="1" applyProtection="1">
      <alignment horizontal="right"/>
      <protection hidden="1"/>
    </xf>
    <xf numFmtId="0" fontId="4" fillId="2" borderId="56" xfId="0" applyFont="1" applyFill="1" applyBorder="1" applyAlignment="1" applyProtection="1">
      <alignment horizontal="right"/>
      <protection hidden="1"/>
    </xf>
    <xf numFmtId="0" fontId="4" fillId="2" borderId="55" xfId="0" applyFont="1" applyFill="1" applyBorder="1" applyAlignment="1" applyProtection="1">
      <alignment horizontal="right"/>
      <protection hidden="1"/>
    </xf>
    <xf numFmtId="0" fontId="4" fillId="2" borderId="57" xfId="0" applyFont="1" applyFill="1" applyBorder="1" applyAlignment="1" applyProtection="1">
      <alignment horizontal="right"/>
      <protection hidden="1"/>
    </xf>
    <xf numFmtId="2" fontId="4" fillId="2" borderId="10" xfId="0" applyNumberFormat="1" applyFont="1" applyFill="1" applyBorder="1" applyAlignment="1" applyProtection="1">
      <alignment horizontal="center"/>
      <protection hidden="1"/>
    </xf>
    <xf numFmtId="0" fontId="4" fillId="2" borderId="58" xfId="0" applyFont="1" applyFill="1" applyBorder="1" applyAlignment="1" applyProtection="1">
      <alignment horizontal="center"/>
      <protection hidden="1"/>
    </xf>
    <xf numFmtId="0" fontId="4" fillId="2" borderId="59" xfId="0" applyFont="1" applyFill="1" applyBorder="1" applyAlignment="1" applyProtection="1">
      <alignment horizontal="center"/>
      <protection hidden="1"/>
    </xf>
    <xf numFmtId="0" fontId="14" fillId="2" borderId="60" xfId="0" applyFont="1" applyFill="1" applyBorder="1" applyAlignment="1" applyProtection="1">
      <alignment horizontal="center"/>
      <protection hidden="1"/>
    </xf>
    <xf numFmtId="2" fontId="4" fillId="2" borderId="29" xfId="0" applyNumberFormat="1" applyFont="1" applyFill="1" applyBorder="1" applyAlignment="1" applyProtection="1">
      <alignment horizontal="right"/>
      <protection hidden="1"/>
    </xf>
    <xf numFmtId="2" fontId="4" fillId="2" borderId="26" xfId="0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4" fillId="2" borderId="29" xfId="0" applyNumberFormat="1" applyFont="1" applyFill="1" applyBorder="1" applyAlignment="1" applyProtection="1">
      <alignment horizontal="right"/>
      <protection hidden="1"/>
    </xf>
    <xf numFmtId="2" fontId="4" fillId="2" borderId="31" xfId="0" applyNumberFormat="1" applyFont="1" applyFill="1" applyBorder="1" applyAlignment="1" applyProtection="1">
      <alignment horizontal="right"/>
      <protection hidden="1"/>
    </xf>
    <xf numFmtId="0" fontId="4" fillId="2" borderId="61" xfId="0" applyFont="1" applyFill="1" applyBorder="1" applyAlignment="1" applyProtection="1">
      <alignment horizontal="right"/>
      <protection hidden="1"/>
    </xf>
    <xf numFmtId="2" fontId="4" fillId="2" borderId="45" xfId="0" applyNumberFormat="1" applyFont="1" applyFill="1" applyBorder="1" applyAlignment="1" applyProtection="1">
      <alignment horizontal="right"/>
      <protection hidden="1"/>
    </xf>
    <xf numFmtId="2" fontId="4" fillId="2" borderId="51" xfId="0" applyNumberFormat="1" applyFont="1" applyFill="1" applyBorder="1" applyAlignment="1" applyProtection="1">
      <alignment horizontal="right"/>
      <protection hidden="1"/>
    </xf>
    <xf numFmtId="2" fontId="4" fillId="2" borderId="48" xfId="0" applyNumberFormat="1" applyFont="1" applyFill="1" applyBorder="1" applyAlignment="1" applyProtection="1">
      <alignment horizontal="right"/>
      <protection hidden="1"/>
    </xf>
    <xf numFmtId="0" fontId="4" fillId="2" borderId="50" xfId="0" applyFont="1" applyFill="1" applyBorder="1" applyAlignment="1" applyProtection="1">
      <alignment horizontal="right"/>
      <protection hidden="1"/>
    </xf>
    <xf numFmtId="2" fontId="4" fillId="2" borderId="54" xfId="0" applyNumberFormat="1" applyFont="1" applyFill="1" applyBorder="1" applyAlignment="1" applyProtection="1">
      <alignment horizontal="right"/>
      <protection hidden="1"/>
    </xf>
    <xf numFmtId="2" fontId="4" fillId="2" borderId="23" xfId="0" applyNumberFormat="1" applyFont="1" applyFill="1" applyBorder="1" applyAlignment="1" applyProtection="1">
      <alignment horizontal="right"/>
      <protection hidden="1"/>
    </xf>
    <xf numFmtId="0" fontId="4" fillId="2" borderId="25" xfId="0" applyFont="1" applyFill="1" applyBorder="1" applyAlignment="1" applyProtection="1">
      <alignment horizontal="right"/>
      <protection hidden="1"/>
    </xf>
    <xf numFmtId="2" fontId="4" fillId="2" borderId="62" xfId="0" applyNumberFormat="1" applyFont="1" applyFill="1" applyBorder="1" applyAlignment="1" applyProtection="1">
      <alignment horizontal="right"/>
      <protection hidden="1"/>
    </xf>
    <xf numFmtId="2" fontId="4" fillId="2" borderId="57" xfId="0" applyNumberFormat="1" applyFont="1" applyFill="1" applyBorder="1" applyAlignment="1" applyProtection="1">
      <alignment horizontal="right"/>
      <protection hidden="1"/>
    </xf>
    <xf numFmtId="2" fontId="4" fillId="2" borderId="55" xfId="0" applyNumberFormat="1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2" fontId="4" fillId="2" borderId="63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64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65" xfId="0" applyFont="1" applyFill="1" applyBorder="1" applyAlignment="1" applyProtection="1">
      <alignment horizontal="center" vertical="center" wrapText="1"/>
      <protection hidden="1"/>
    </xf>
    <xf numFmtId="0" fontId="4" fillId="2" borderId="66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67" xfId="0" applyFont="1" applyFill="1" applyBorder="1" applyAlignment="1" applyProtection="1">
      <alignment horizontal="center" vertical="center" wrapText="1"/>
      <protection hidden="1"/>
    </xf>
    <xf numFmtId="0" fontId="4" fillId="2" borderId="68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69" xfId="0" applyFont="1" applyFill="1" applyBorder="1" applyAlignment="1" applyProtection="1">
      <alignment horizontal="center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70" xfId="0" applyFont="1" applyFill="1" applyBorder="1" applyAlignment="1" applyProtection="1">
      <alignment horizontal="center"/>
      <protection hidden="1"/>
    </xf>
    <xf numFmtId="0" fontId="4" fillId="2" borderId="6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148" t="s">
        <v>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5"/>
    </row>
    <row r="4" spans="2:15" ht="12.75" customHeight="1"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2:16" ht="45">
      <c r="B5" s="10"/>
      <c r="D5" s="147" t="s">
        <v>1</v>
      </c>
      <c r="E5" s="147"/>
      <c r="F5" s="147"/>
      <c r="G5" s="147"/>
      <c r="H5" s="147"/>
      <c r="I5" s="147"/>
      <c r="J5" s="147"/>
      <c r="K5" s="147"/>
      <c r="L5" s="147"/>
      <c r="M5" s="147"/>
      <c r="N5" s="11"/>
      <c r="O5" s="12"/>
      <c r="P5" s="13"/>
    </row>
    <row r="6" spans="2:16" ht="26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</row>
    <row r="7" spans="2:16" ht="24" customHeight="1">
      <c r="B7" s="14"/>
      <c r="D7" s="18"/>
      <c r="E7" s="18"/>
      <c r="F7" s="18"/>
      <c r="G7" s="18"/>
      <c r="H7" s="18"/>
      <c r="I7" s="19" t="s">
        <v>2</v>
      </c>
      <c r="J7" s="20" t="s">
        <v>3</v>
      </c>
      <c r="K7" s="20"/>
      <c r="L7" s="20"/>
      <c r="M7" s="20"/>
      <c r="N7" s="20"/>
      <c r="O7" s="21"/>
      <c r="P7" s="22"/>
    </row>
    <row r="8" spans="2:16" ht="18" customHeight="1">
      <c r="B8" s="14"/>
      <c r="D8" s="23"/>
      <c r="E8" s="24"/>
      <c r="F8" s="24"/>
      <c r="G8" s="24"/>
      <c r="H8" s="24"/>
      <c r="I8" s="19" t="s">
        <v>4</v>
      </c>
      <c r="J8" s="20" t="s">
        <v>5</v>
      </c>
      <c r="K8" s="20"/>
      <c r="L8" s="20"/>
      <c r="M8" s="20"/>
      <c r="N8" s="20"/>
      <c r="O8" s="21"/>
      <c r="P8" s="22"/>
    </row>
    <row r="9" spans="2:16" ht="18" customHeight="1">
      <c r="B9" s="6"/>
      <c r="C9" s="18"/>
      <c r="D9" s="24"/>
      <c r="E9" s="24"/>
      <c r="F9" s="24"/>
      <c r="G9" s="24"/>
      <c r="H9" s="24"/>
      <c r="I9" s="19" t="s">
        <v>6</v>
      </c>
      <c r="J9" s="20" t="s">
        <v>48</v>
      </c>
      <c r="K9" s="20"/>
      <c r="L9" s="20"/>
      <c r="M9" s="20"/>
      <c r="N9" s="20"/>
      <c r="O9" s="21"/>
      <c r="P9" s="22"/>
    </row>
    <row r="10" spans="2:16" ht="18" customHeight="1">
      <c r="B10" s="6"/>
      <c r="C10" s="18"/>
      <c r="D10" s="24"/>
      <c r="E10" s="24"/>
      <c r="F10" s="24"/>
      <c r="G10" s="24"/>
      <c r="H10" s="24"/>
      <c r="I10" s="19" t="s">
        <v>7</v>
      </c>
      <c r="J10" s="20" t="s">
        <v>8</v>
      </c>
      <c r="K10" s="20"/>
      <c r="L10" s="20"/>
      <c r="M10" s="20"/>
      <c r="N10" s="20"/>
      <c r="O10" s="21"/>
      <c r="P10" s="22"/>
    </row>
    <row r="11" spans="2:16" ht="18" customHeight="1">
      <c r="B11" s="6"/>
      <c r="C11" s="18"/>
      <c r="D11" s="18"/>
      <c r="E11" s="18"/>
      <c r="F11" s="18"/>
      <c r="G11" s="18"/>
      <c r="H11" s="18"/>
      <c r="I11" s="25"/>
      <c r="J11" s="26" t="s">
        <v>9</v>
      </c>
      <c r="K11" s="26"/>
      <c r="L11" s="26"/>
      <c r="M11" s="26"/>
      <c r="N11" s="26"/>
      <c r="O11" s="21"/>
      <c r="P11" s="22"/>
    </row>
    <row r="12" spans="2:15" s="29" customFormat="1" ht="18" customHeight="1">
      <c r="B12" s="27"/>
      <c r="C12" s="24"/>
      <c r="D12" s="24"/>
      <c r="E12" s="24"/>
      <c r="F12" s="24"/>
      <c r="G12" s="24"/>
      <c r="H12" s="24"/>
      <c r="I12" s="25"/>
      <c r="J12" s="26" t="s">
        <v>10</v>
      </c>
      <c r="K12" s="26"/>
      <c r="L12" s="26"/>
      <c r="M12" s="26"/>
      <c r="N12" s="26"/>
      <c r="O12" s="28"/>
    </row>
    <row r="13" spans="2:15" s="29" customFormat="1" ht="18" customHeight="1">
      <c r="B13" s="27"/>
      <c r="J13" s="26" t="s">
        <v>11</v>
      </c>
      <c r="K13" s="26"/>
      <c r="L13" s="26"/>
      <c r="M13" s="26"/>
      <c r="N13" s="26"/>
      <c r="O13" s="28"/>
    </row>
    <row r="14" spans="2:15" s="29" customFormat="1" ht="18" customHeight="1">
      <c r="B14" s="27"/>
      <c r="J14" s="26"/>
      <c r="K14" s="26"/>
      <c r="L14" s="26"/>
      <c r="M14" s="26"/>
      <c r="N14" s="26"/>
      <c r="O14" s="28"/>
    </row>
    <row r="15" spans="2:15" s="29" customFormat="1" ht="18" customHeight="1">
      <c r="B15" s="27"/>
      <c r="O15" s="28"/>
    </row>
    <row r="16" spans="2:15" s="29" customFormat="1" ht="18" customHeight="1">
      <c r="B16" s="27"/>
      <c r="C16" s="24"/>
      <c r="O16" s="28"/>
    </row>
    <row r="17" spans="2:15" s="29" customFormat="1" ht="18" customHeight="1">
      <c r="B17" s="27"/>
      <c r="O17" s="28"/>
    </row>
    <row r="18" spans="2:15" s="29" customFormat="1" ht="18" customHeight="1">
      <c r="B18" s="27"/>
      <c r="I18" s="30"/>
      <c r="O18" s="28"/>
    </row>
    <row r="19" spans="2:15" s="29" customFormat="1" ht="18" customHeight="1">
      <c r="B19" s="27"/>
      <c r="C19" s="24"/>
      <c r="I19" s="19" t="s">
        <v>12</v>
      </c>
      <c r="J19" s="20" t="s">
        <v>13</v>
      </c>
      <c r="K19" s="20"/>
      <c r="L19" s="20"/>
      <c r="M19" s="20"/>
      <c r="N19" s="20"/>
      <c r="O19" s="28"/>
    </row>
    <row r="20" spans="2:15" s="29" customFormat="1" ht="18" customHeight="1">
      <c r="B20" s="27"/>
      <c r="C20" s="24"/>
      <c r="I20" s="19" t="s">
        <v>14</v>
      </c>
      <c r="J20" s="26" t="s">
        <v>13</v>
      </c>
      <c r="K20" s="26"/>
      <c r="L20" s="26"/>
      <c r="M20" s="26"/>
      <c r="N20" s="26"/>
      <c r="O20" s="28"/>
    </row>
    <row r="21" spans="2:15" s="29" customFormat="1" ht="18" customHeight="1">
      <c r="B21" s="27"/>
      <c r="C21" s="24"/>
      <c r="I21" s="25"/>
      <c r="J21" s="26" t="s">
        <v>15</v>
      </c>
      <c r="K21" s="26"/>
      <c r="L21" s="26"/>
      <c r="M21" s="26"/>
      <c r="N21" s="26"/>
      <c r="O21" s="28"/>
    </row>
    <row r="22" spans="2:15" s="29" customFormat="1" ht="18" customHeight="1">
      <c r="B22" s="27"/>
      <c r="C22" s="24"/>
      <c r="I22" s="25"/>
      <c r="J22" s="26"/>
      <c r="K22" s="20"/>
      <c r="L22" s="20"/>
      <c r="M22" s="20"/>
      <c r="N22" s="20"/>
      <c r="O22" s="28"/>
    </row>
    <row r="23" spans="2:15" s="29" customFormat="1" ht="18" customHeight="1">
      <c r="B23" s="27"/>
      <c r="C23" s="24"/>
      <c r="I23" s="19" t="s">
        <v>16</v>
      </c>
      <c r="J23" s="20" t="s">
        <v>17</v>
      </c>
      <c r="K23" s="26"/>
      <c r="L23" s="26"/>
      <c r="M23" s="26"/>
      <c r="N23" s="26"/>
      <c r="O23" s="28"/>
    </row>
    <row r="24" spans="2:15" s="29" customFormat="1" ht="18" customHeight="1">
      <c r="B24" s="27"/>
      <c r="C24" s="24"/>
      <c r="I24" s="19" t="s">
        <v>18</v>
      </c>
      <c r="J24" s="31" t="s">
        <v>19</v>
      </c>
      <c r="K24" s="26"/>
      <c r="L24" s="26"/>
      <c r="M24" s="26"/>
      <c r="N24" s="26"/>
      <c r="O24" s="28"/>
    </row>
    <row r="25" spans="2:15" s="29" customFormat="1" ht="18" customHeight="1">
      <c r="B25" s="27"/>
      <c r="C25" s="24"/>
      <c r="O25" s="28"/>
    </row>
    <row r="26" spans="2:15" s="29" customFormat="1" ht="18" customHeight="1"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8"/>
    </row>
    <row r="27" spans="2:15" s="29" customFormat="1" ht="18" customHeight="1"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8"/>
    </row>
    <row r="28" spans="2:15" s="29" customFormat="1" ht="18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</sheetData>
  <mergeCells count="2">
    <mergeCell ref="D5:M5"/>
    <mergeCell ref="B3:O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indexed="57"/>
    <pageSetUpPr fitToPage="1"/>
  </sheetPr>
  <dimension ref="B2:Y89"/>
  <sheetViews>
    <sheetView tabSelected="1" zoomScale="85" zoomScaleNormal="85" workbookViewId="0" topLeftCell="A28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8.75390625" style="36" customWidth="1"/>
    <col min="4" max="4" width="8.125" style="36" hidden="1" customWidth="1"/>
    <col min="5" max="5" width="9.00390625" style="36" hidden="1" customWidth="1"/>
    <col min="6" max="6" width="18.75390625" style="36" customWidth="1"/>
    <col min="7" max="7" width="25.75390625" style="36" customWidth="1"/>
    <col min="8" max="9" width="7.75390625" style="36" customWidth="1"/>
    <col min="10" max="10" width="6.75390625" style="36" customWidth="1"/>
    <col min="11" max="12" width="7.75390625" style="36" customWidth="1"/>
    <col min="13" max="13" width="6.75390625" style="36" customWidth="1"/>
    <col min="14" max="16" width="7.75390625" style="36" customWidth="1"/>
    <col min="17" max="17" width="6.75390625" style="36" customWidth="1"/>
    <col min="18" max="19" width="7.75390625" style="36" hidden="1" customWidth="1"/>
    <col min="20" max="20" width="6.75390625" style="36" hidden="1" customWidth="1"/>
    <col min="21" max="22" width="7.75390625" style="36" hidden="1" customWidth="1"/>
    <col min="23" max="23" width="6.75390625" style="36" hidden="1" customWidth="1"/>
    <col min="24" max="24" width="9.125" style="36" customWidth="1"/>
    <col min="25" max="25" width="6.75390625" style="36" customWidth="1"/>
    <col min="26" max="16384" width="9.125" style="36" customWidth="1"/>
  </cols>
  <sheetData>
    <row r="1" ht="5.25" customHeight="1"/>
    <row r="2" spans="2:25" ht="18.75">
      <c r="B2" s="81" t="str">
        <f>Title!D5</f>
        <v>«Золотой Ник - 2009»</v>
      </c>
      <c r="C2" s="38"/>
      <c r="D2" s="38"/>
      <c r="E2" s="38"/>
      <c r="F2" s="38"/>
      <c r="H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9"/>
      <c r="W2" s="40"/>
      <c r="X2" s="40"/>
      <c r="Y2" s="40"/>
    </row>
    <row r="3" spans="2:7" ht="15">
      <c r="B3" s="41" t="s">
        <v>10</v>
      </c>
      <c r="G3" s="42"/>
    </row>
    <row r="4" spans="2:24" s="35" customFormat="1" ht="12.75">
      <c r="B4" s="43" t="s">
        <v>115</v>
      </c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48"/>
    </row>
    <row r="5" spans="7:24" s="35" customFormat="1" ht="13.5" thickBot="1">
      <c r="G5" s="42"/>
      <c r="H5" s="83"/>
      <c r="I5" s="83"/>
      <c r="J5" s="83"/>
      <c r="K5" s="83"/>
      <c r="L5" s="84"/>
      <c r="M5" s="83"/>
      <c r="N5" s="83"/>
      <c r="O5" s="84"/>
      <c r="P5" s="84"/>
      <c r="Q5" s="83"/>
      <c r="R5" s="83"/>
      <c r="S5" s="84"/>
      <c r="T5" s="83"/>
      <c r="U5" s="83"/>
      <c r="V5" s="83"/>
      <c r="W5" s="83"/>
      <c r="X5" s="48"/>
    </row>
    <row r="6" spans="2:25" ht="13.5" customHeight="1">
      <c r="B6" s="158" t="s">
        <v>24</v>
      </c>
      <c r="C6" s="162" t="s">
        <v>43</v>
      </c>
      <c r="D6" s="151" t="s">
        <v>44</v>
      </c>
      <c r="E6" s="151" t="s">
        <v>45</v>
      </c>
      <c r="F6" s="162" t="s">
        <v>25</v>
      </c>
      <c r="G6" s="164" t="s">
        <v>27</v>
      </c>
      <c r="H6" s="153" t="s">
        <v>28</v>
      </c>
      <c r="I6" s="154"/>
      <c r="J6" s="168"/>
      <c r="K6" s="153" t="s">
        <v>29</v>
      </c>
      <c r="L6" s="154"/>
      <c r="M6" s="155"/>
      <c r="N6" s="153" t="s">
        <v>35</v>
      </c>
      <c r="O6" s="154"/>
      <c r="P6" s="168"/>
      <c r="Q6" s="155"/>
      <c r="R6" s="153" t="s">
        <v>36</v>
      </c>
      <c r="S6" s="154"/>
      <c r="T6" s="155"/>
      <c r="U6" s="153" t="s">
        <v>46</v>
      </c>
      <c r="V6" s="154"/>
      <c r="W6" s="168"/>
      <c r="X6" s="156" t="s">
        <v>37</v>
      </c>
      <c r="Y6" s="156" t="s">
        <v>30</v>
      </c>
    </row>
    <row r="7" spans="2:25" ht="34.5" thickBot="1">
      <c r="B7" s="159"/>
      <c r="C7" s="163"/>
      <c r="D7" s="169"/>
      <c r="E7" s="169"/>
      <c r="F7" s="163"/>
      <c r="G7" s="165"/>
      <c r="H7" s="55" t="s">
        <v>31</v>
      </c>
      <c r="I7" s="53" t="s">
        <v>32</v>
      </c>
      <c r="J7" s="54" t="s">
        <v>38</v>
      </c>
      <c r="K7" s="55" t="s">
        <v>31</v>
      </c>
      <c r="L7" s="53" t="s">
        <v>32</v>
      </c>
      <c r="M7" s="56" t="s">
        <v>38</v>
      </c>
      <c r="N7" s="55" t="s">
        <v>32</v>
      </c>
      <c r="O7" s="53" t="s">
        <v>39</v>
      </c>
      <c r="P7" s="54" t="s">
        <v>40</v>
      </c>
      <c r="Q7" s="56" t="s">
        <v>38</v>
      </c>
      <c r="R7" s="55" t="s">
        <v>32</v>
      </c>
      <c r="S7" s="53" t="s">
        <v>41</v>
      </c>
      <c r="T7" s="56" t="s">
        <v>38</v>
      </c>
      <c r="U7" s="55" t="s">
        <v>47</v>
      </c>
      <c r="V7" s="53" t="s">
        <v>32</v>
      </c>
      <c r="W7" s="54" t="s">
        <v>38</v>
      </c>
      <c r="X7" s="157"/>
      <c r="Y7" s="167"/>
    </row>
    <row r="8" spans="2:25" ht="12.75">
      <c r="B8" s="57">
        <v>9016</v>
      </c>
      <c r="C8" s="58" t="s">
        <v>116</v>
      </c>
      <c r="D8" s="86">
        <v>1</v>
      </c>
      <c r="E8" s="86">
        <v>4010</v>
      </c>
      <c r="F8" s="58" t="s">
        <v>117</v>
      </c>
      <c r="G8" s="59" t="s">
        <v>118</v>
      </c>
      <c r="H8" s="60">
        <v>0</v>
      </c>
      <c r="I8" s="61">
        <v>31.57</v>
      </c>
      <c r="J8" s="129">
        <f aca="true" t="shared" si="0" ref="J8:J39">IF(OR(I8="снят",I8="н/я",I8="н/ф",I8="",I8=0),0,120-H8-I8)</f>
        <v>88.43</v>
      </c>
      <c r="K8" s="64">
        <v>0</v>
      </c>
      <c r="L8" s="87">
        <v>31.1</v>
      </c>
      <c r="M8" s="129">
        <f aca="true" t="shared" si="1" ref="M8:M39">IF(OR(L8="снят",L8="н/я",L8="н/ф",L8="",L8=0),0,100-K8-L8)</f>
        <v>68.9</v>
      </c>
      <c r="N8" s="130">
        <v>38.37</v>
      </c>
      <c r="O8" s="87">
        <v>45</v>
      </c>
      <c r="P8" s="131">
        <v>12</v>
      </c>
      <c r="Q8" s="132">
        <f aca="true" t="shared" si="2" ref="Q8:Q39">IF(OR(N8="снят",N8="н/я",N8="н/ф",N8=""),0,O8+P8)</f>
        <v>57</v>
      </c>
      <c r="R8" s="130">
        <v>0</v>
      </c>
      <c r="S8" s="87">
        <v>0</v>
      </c>
      <c r="T8" s="132">
        <f aca="true" t="shared" si="3" ref="T8:T39">IF(OR(R8="снят",R8="н/я",R8="н/ф",R8=""),0,S8)</f>
        <v>0</v>
      </c>
      <c r="U8" s="60">
        <v>0</v>
      </c>
      <c r="V8" s="61">
        <v>0</v>
      </c>
      <c r="W8" s="129">
        <f>IF(OR(V8="снят",V8="н/я",V8="н/ф",V8="",V8=0),0,360-U8-V8)</f>
        <v>0</v>
      </c>
      <c r="X8" s="67">
        <f>SUM(J8:J10,M8:M10,Q8:Q10,T8:T10,W8)</f>
        <v>644.03</v>
      </c>
      <c r="Y8" s="68">
        <v>1</v>
      </c>
    </row>
    <row r="9" spans="2:25" ht="12.75">
      <c r="B9" s="57"/>
      <c r="C9" s="58"/>
      <c r="D9" s="86">
        <v>2</v>
      </c>
      <c r="E9" s="86">
        <v>6501</v>
      </c>
      <c r="F9" s="58" t="s">
        <v>55</v>
      </c>
      <c r="G9" s="59" t="s">
        <v>56</v>
      </c>
      <c r="H9" s="69">
        <v>0</v>
      </c>
      <c r="I9" s="70">
        <v>28.85</v>
      </c>
      <c r="J9" s="129">
        <f t="shared" si="0"/>
        <v>91.15</v>
      </c>
      <c r="K9" s="71">
        <v>0</v>
      </c>
      <c r="L9" s="65">
        <v>29.12</v>
      </c>
      <c r="M9" s="133">
        <f t="shared" si="1"/>
        <v>70.88</v>
      </c>
      <c r="N9" s="85">
        <v>38.54</v>
      </c>
      <c r="O9" s="65">
        <v>41</v>
      </c>
      <c r="P9" s="134">
        <v>13</v>
      </c>
      <c r="Q9" s="66">
        <f t="shared" si="2"/>
        <v>54</v>
      </c>
      <c r="R9" s="85">
        <v>0</v>
      </c>
      <c r="S9" s="65">
        <v>0</v>
      </c>
      <c r="T9" s="66">
        <f t="shared" si="3"/>
        <v>0</v>
      </c>
      <c r="U9" s="69"/>
      <c r="V9" s="70"/>
      <c r="W9" s="129"/>
      <c r="X9" s="88"/>
      <c r="Y9" s="89"/>
    </row>
    <row r="10" spans="2:25" ht="12.75">
      <c r="B10" s="128"/>
      <c r="C10" s="91"/>
      <c r="D10" s="92">
        <v>3</v>
      </c>
      <c r="E10" s="92">
        <v>5501</v>
      </c>
      <c r="F10" s="91" t="s">
        <v>75</v>
      </c>
      <c r="G10" s="93" t="s">
        <v>119</v>
      </c>
      <c r="H10" s="94">
        <v>0</v>
      </c>
      <c r="I10" s="95">
        <v>30.19</v>
      </c>
      <c r="J10" s="129">
        <f t="shared" si="0"/>
        <v>89.81</v>
      </c>
      <c r="K10" s="97">
        <v>5</v>
      </c>
      <c r="L10" s="96">
        <v>30.14</v>
      </c>
      <c r="M10" s="129">
        <f t="shared" si="1"/>
        <v>64.86</v>
      </c>
      <c r="N10" s="135">
        <v>39.72</v>
      </c>
      <c r="O10" s="96">
        <v>46</v>
      </c>
      <c r="P10" s="131">
        <v>13</v>
      </c>
      <c r="Q10" s="63">
        <f t="shared" si="2"/>
        <v>59</v>
      </c>
      <c r="R10" s="135">
        <v>0</v>
      </c>
      <c r="S10" s="96">
        <v>0</v>
      </c>
      <c r="T10" s="63">
        <f t="shared" si="3"/>
        <v>0</v>
      </c>
      <c r="U10" s="94"/>
      <c r="V10" s="95"/>
      <c r="W10" s="129"/>
      <c r="X10" s="98"/>
      <c r="Y10" s="99"/>
    </row>
    <row r="11" spans="2:25" ht="12.75">
      <c r="B11" s="57">
        <v>9011</v>
      </c>
      <c r="C11" s="101" t="s">
        <v>120</v>
      </c>
      <c r="D11" s="102">
        <v>1</v>
      </c>
      <c r="E11" s="102">
        <v>4017</v>
      </c>
      <c r="F11" s="101" t="s">
        <v>59</v>
      </c>
      <c r="G11" s="103" t="s">
        <v>121</v>
      </c>
      <c r="H11" s="104">
        <v>0</v>
      </c>
      <c r="I11" s="105">
        <v>36.77</v>
      </c>
      <c r="J11" s="136">
        <f t="shared" si="0"/>
        <v>83.22999999999999</v>
      </c>
      <c r="K11" s="108">
        <v>0</v>
      </c>
      <c r="L11" s="106">
        <v>33.14</v>
      </c>
      <c r="M11" s="136">
        <f t="shared" si="1"/>
        <v>66.86</v>
      </c>
      <c r="N11" s="137">
        <v>39.06</v>
      </c>
      <c r="O11" s="106">
        <v>44</v>
      </c>
      <c r="P11" s="138">
        <v>12</v>
      </c>
      <c r="Q11" s="107">
        <f t="shared" si="2"/>
        <v>56</v>
      </c>
      <c r="R11" s="137">
        <v>0</v>
      </c>
      <c r="S11" s="106">
        <v>0</v>
      </c>
      <c r="T11" s="107">
        <f t="shared" si="3"/>
        <v>0</v>
      </c>
      <c r="U11" s="104">
        <v>0</v>
      </c>
      <c r="V11" s="105">
        <v>0</v>
      </c>
      <c r="W11" s="136">
        <f>IF(OR(V11="снят",V11="н/я",V11="н/ф",V11="",V11=0),0,360-U11-V11)</f>
        <v>0</v>
      </c>
      <c r="X11" s="109">
        <f>SUM(J11:J13,M11:M13,Q11:Q13,T11:T13,W11)</f>
        <v>635.6600000000001</v>
      </c>
      <c r="Y11" s="110">
        <f>Y8+1</f>
        <v>2</v>
      </c>
    </row>
    <row r="12" spans="2:25" ht="12.75">
      <c r="B12" s="57"/>
      <c r="C12" s="58"/>
      <c r="D12" s="86">
        <v>2</v>
      </c>
      <c r="E12" s="86">
        <v>3004</v>
      </c>
      <c r="F12" s="58" t="s">
        <v>59</v>
      </c>
      <c r="G12" s="59" t="s">
        <v>122</v>
      </c>
      <c r="H12" s="111">
        <v>0</v>
      </c>
      <c r="I12" s="112">
        <v>33.41</v>
      </c>
      <c r="J12" s="139">
        <f t="shared" si="0"/>
        <v>86.59</v>
      </c>
      <c r="K12" s="115">
        <v>0</v>
      </c>
      <c r="L12" s="113">
        <v>33.34</v>
      </c>
      <c r="M12" s="133">
        <f t="shared" si="1"/>
        <v>66.66</v>
      </c>
      <c r="N12" s="140">
        <v>38.92</v>
      </c>
      <c r="O12" s="113">
        <v>44</v>
      </c>
      <c r="P12" s="141">
        <v>12</v>
      </c>
      <c r="Q12" s="66">
        <f t="shared" si="2"/>
        <v>56</v>
      </c>
      <c r="R12" s="140">
        <v>0</v>
      </c>
      <c r="S12" s="113">
        <v>0</v>
      </c>
      <c r="T12" s="66">
        <f t="shared" si="3"/>
        <v>0</v>
      </c>
      <c r="U12" s="111"/>
      <c r="V12" s="112"/>
      <c r="W12" s="139"/>
      <c r="X12" s="88"/>
      <c r="Y12" s="73"/>
    </row>
    <row r="13" spans="2:25" ht="12.75">
      <c r="B13" s="116"/>
      <c r="C13" s="117"/>
      <c r="D13" s="118">
        <v>3</v>
      </c>
      <c r="E13" s="118">
        <v>6514</v>
      </c>
      <c r="F13" s="117" t="s">
        <v>59</v>
      </c>
      <c r="G13" s="119" t="s">
        <v>60</v>
      </c>
      <c r="H13" s="120">
        <v>0</v>
      </c>
      <c r="I13" s="121">
        <v>28.38</v>
      </c>
      <c r="J13" s="142">
        <f t="shared" si="0"/>
        <v>91.62</v>
      </c>
      <c r="K13" s="123">
        <v>5</v>
      </c>
      <c r="L13" s="122">
        <v>30.3</v>
      </c>
      <c r="M13" s="143">
        <f t="shared" si="1"/>
        <v>64.7</v>
      </c>
      <c r="N13" s="144">
        <v>38.04</v>
      </c>
      <c r="O13" s="122">
        <v>51</v>
      </c>
      <c r="P13" s="145">
        <v>13</v>
      </c>
      <c r="Q13" s="124">
        <f t="shared" si="2"/>
        <v>64</v>
      </c>
      <c r="R13" s="144">
        <v>0</v>
      </c>
      <c r="S13" s="122">
        <v>0</v>
      </c>
      <c r="T13" s="124">
        <f t="shared" si="3"/>
        <v>0</v>
      </c>
      <c r="U13" s="120"/>
      <c r="V13" s="121"/>
      <c r="W13" s="142"/>
      <c r="X13" s="125"/>
      <c r="Y13" s="126"/>
    </row>
    <row r="14" spans="2:25" ht="12.75">
      <c r="B14" s="57">
        <v>9018</v>
      </c>
      <c r="C14" s="58" t="s">
        <v>123</v>
      </c>
      <c r="D14" s="86">
        <v>1</v>
      </c>
      <c r="E14" s="86">
        <v>5516</v>
      </c>
      <c r="F14" s="58" t="s">
        <v>117</v>
      </c>
      <c r="G14" s="59" t="s">
        <v>124</v>
      </c>
      <c r="H14" s="111">
        <v>0</v>
      </c>
      <c r="I14" s="112">
        <v>29.69</v>
      </c>
      <c r="J14" s="139">
        <f t="shared" si="0"/>
        <v>90.31</v>
      </c>
      <c r="K14" s="115">
        <v>0</v>
      </c>
      <c r="L14" s="113">
        <v>30.5</v>
      </c>
      <c r="M14" s="139">
        <f t="shared" si="1"/>
        <v>69.5</v>
      </c>
      <c r="N14" s="140">
        <v>38.5</v>
      </c>
      <c r="O14" s="113">
        <v>46</v>
      </c>
      <c r="P14" s="141">
        <v>12</v>
      </c>
      <c r="Q14" s="114">
        <f t="shared" si="2"/>
        <v>58</v>
      </c>
      <c r="R14" s="140">
        <v>0</v>
      </c>
      <c r="S14" s="113">
        <v>0</v>
      </c>
      <c r="T14" s="114">
        <f t="shared" si="3"/>
        <v>0</v>
      </c>
      <c r="U14" s="111">
        <v>0</v>
      </c>
      <c r="V14" s="112">
        <v>0</v>
      </c>
      <c r="W14" s="139">
        <f>IF(OR(V14="снят",V14="н/я",V14="н/ф",V14="",V14=0),0,360-U14-V14)</f>
        <v>0</v>
      </c>
      <c r="X14" s="88">
        <f>SUM(J14:J16,M14:M16,Q14:Q16,T14:T16,W14)</f>
        <v>602.86</v>
      </c>
      <c r="Y14" s="89">
        <f>Y11+1</f>
        <v>3</v>
      </c>
    </row>
    <row r="15" spans="2:25" ht="12.75">
      <c r="B15" s="57"/>
      <c r="C15" s="58"/>
      <c r="D15" s="86">
        <v>2</v>
      </c>
      <c r="E15" s="86">
        <v>5513</v>
      </c>
      <c r="F15" s="58" t="s">
        <v>125</v>
      </c>
      <c r="G15" s="59" t="s">
        <v>126</v>
      </c>
      <c r="H15" s="111">
        <v>15</v>
      </c>
      <c r="I15" s="112">
        <v>37.83</v>
      </c>
      <c r="J15" s="139">
        <f t="shared" si="0"/>
        <v>67.17</v>
      </c>
      <c r="K15" s="115">
        <v>0</v>
      </c>
      <c r="L15" s="113">
        <v>34.8</v>
      </c>
      <c r="M15" s="133">
        <f t="shared" si="1"/>
        <v>65.2</v>
      </c>
      <c r="N15" s="140">
        <v>39.37</v>
      </c>
      <c r="O15" s="113">
        <v>31</v>
      </c>
      <c r="P15" s="141">
        <v>8</v>
      </c>
      <c r="Q15" s="66">
        <f t="shared" si="2"/>
        <v>39</v>
      </c>
      <c r="R15" s="140">
        <v>0</v>
      </c>
      <c r="S15" s="113">
        <v>0</v>
      </c>
      <c r="T15" s="66">
        <f t="shared" si="3"/>
        <v>0</v>
      </c>
      <c r="U15" s="111"/>
      <c r="V15" s="112"/>
      <c r="W15" s="139"/>
      <c r="X15" s="88"/>
      <c r="Y15" s="73"/>
    </row>
    <row r="16" spans="2:25" ht="12.75">
      <c r="B16" s="90"/>
      <c r="C16" s="91"/>
      <c r="D16" s="92">
        <v>3</v>
      </c>
      <c r="E16" s="92">
        <v>4011</v>
      </c>
      <c r="F16" s="91" t="s">
        <v>127</v>
      </c>
      <c r="G16" s="93" t="s">
        <v>128</v>
      </c>
      <c r="H16" s="94">
        <v>0</v>
      </c>
      <c r="I16" s="95">
        <v>29.4</v>
      </c>
      <c r="J16" s="146">
        <f t="shared" si="0"/>
        <v>90.6</v>
      </c>
      <c r="K16" s="97">
        <v>0</v>
      </c>
      <c r="L16" s="96">
        <v>30.92</v>
      </c>
      <c r="M16" s="129">
        <f t="shared" si="1"/>
        <v>69.08</v>
      </c>
      <c r="N16" s="135">
        <v>39.91</v>
      </c>
      <c r="O16" s="96">
        <v>41</v>
      </c>
      <c r="P16" s="131">
        <v>13</v>
      </c>
      <c r="Q16" s="63">
        <f t="shared" si="2"/>
        <v>54</v>
      </c>
      <c r="R16" s="135">
        <v>0</v>
      </c>
      <c r="S16" s="96">
        <v>0</v>
      </c>
      <c r="T16" s="63">
        <f t="shared" si="3"/>
        <v>0</v>
      </c>
      <c r="U16" s="94"/>
      <c r="V16" s="95"/>
      <c r="W16" s="146"/>
      <c r="X16" s="98"/>
      <c r="Y16" s="127"/>
    </row>
    <row r="17" spans="2:25" ht="12.75">
      <c r="B17" s="100">
        <v>9024</v>
      </c>
      <c r="C17" s="101" t="s">
        <v>133</v>
      </c>
      <c r="D17" s="102">
        <v>1</v>
      </c>
      <c r="E17" s="102">
        <v>5509</v>
      </c>
      <c r="F17" s="101" t="s">
        <v>81</v>
      </c>
      <c r="G17" s="103" t="s">
        <v>134</v>
      </c>
      <c r="H17" s="104">
        <v>0</v>
      </c>
      <c r="I17" s="105">
        <v>31.02</v>
      </c>
      <c r="J17" s="136">
        <f t="shared" si="0"/>
        <v>88.98</v>
      </c>
      <c r="K17" s="108">
        <v>5</v>
      </c>
      <c r="L17" s="106">
        <v>31.37</v>
      </c>
      <c r="M17" s="136">
        <f t="shared" si="1"/>
        <v>63.629999999999995</v>
      </c>
      <c r="N17" s="137">
        <v>39.81</v>
      </c>
      <c r="O17" s="106">
        <v>34</v>
      </c>
      <c r="P17" s="138">
        <v>11</v>
      </c>
      <c r="Q17" s="107">
        <f t="shared" si="2"/>
        <v>45</v>
      </c>
      <c r="R17" s="137">
        <v>0</v>
      </c>
      <c r="S17" s="106">
        <v>0</v>
      </c>
      <c r="T17" s="107">
        <f t="shared" si="3"/>
        <v>0</v>
      </c>
      <c r="U17" s="104">
        <v>0</v>
      </c>
      <c r="V17" s="105">
        <v>0</v>
      </c>
      <c r="W17" s="136">
        <f>IF(OR(V17="снят",V17="н/я",V17="н/ф",V17="",V17=0),0,360-U17-V17)</f>
        <v>0</v>
      </c>
      <c r="X17" s="109">
        <f>SUM(J17:J19,M17:M19,Q17:Q19,T17:T19,W17)</f>
        <v>585.4499999999999</v>
      </c>
      <c r="Y17" s="110">
        <f>Y14+1</f>
        <v>4</v>
      </c>
    </row>
    <row r="18" spans="2:25" ht="12.75">
      <c r="B18" s="57"/>
      <c r="C18" s="58"/>
      <c r="D18" s="86">
        <v>2</v>
      </c>
      <c r="E18" s="86">
        <v>5504</v>
      </c>
      <c r="F18" s="58" t="s">
        <v>83</v>
      </c>
      <c r="G18" s="59" t="s">
        <v>135</v>
      </c>
      <c r="H18" s="111">
        <v>5</v>
      </c>
      <c r="I18" s="112">
        <v>31.89</v>
      </c>
      <c r="J18" s="139">
        <f t="shared" si="0"/>
        <v>83.11</v>
      </c>
      <c r="K18" s="115">
        <v>10</v>
      </c>
      <c r="L18" s="113">
        <v>33.85</v>
      </c>
      <c r="M18" s="133">
        <f t="shared" si="1"/>
        <v>56.15</v>
      </c>
      <c r="N18" s="140">
        <v>39.66</v>
      </c>
      <c r="O18" s="113">
        <v>41</v>
      </c>
      <c r="P18" s="141">
        <v>13</v>
      </c>
      <c r="Q18" s="66">
        <f t="shared" si="2"/>
        <v>54</v>
      </c>
      <c r="R18" s="140">
        <v>0</v>
      </c>
      <c r="S18" s="113">
        <v>0</v>
      </c>
      <c r="T18" s="66">
        <f t="shared" si="3"/>
        <v>0</v>
      </c>
      <c r="U18" s="111"/>
      <c r="V18" s="112"/>
      <c r="W18" s="139"/>
      <c r="X18" s="88"/>
      <c r="Y18" s="73"/>
    </row>
    <row r="19" spans="2:25" ht="12.75">
      <c r="B19" s="116"/>
      <c r="C19" s="117"/>
      <c r="D19" s="118">
        <v>3</v>
      </c>
      <c r="E19" s="118">
        <v>4005</v>
      </c>
      <c r="F19" s="117" t="s">
        <v>81</v>
      </c>
      <c r="G19" s="119" t="s">
        <v>136</v>
      </c>
      <c r="H19" s="120">
        <v>0</v>
      </c>
      <c r="I19" s="121">
        <v>30.32</v>
      </c>
      <c r="J19" s="142">
        <f t="shared" si="0"/>
        <v>89.68</v>
      </c>
      <c r="K19" s="123">
        <v>10</v>
      </c>
      <c r="L19" s="122">
        <v>37.1</v>
      </c>
      <c r="M19" s="143">
        <f t="shared" si="1"/>
        <v>52.9</v>
      </c>
      <c r="N19" s="144">
        <v>39.67</v>
      </c>
      <c r="O19" s="122">
        <v>41</v>
      </c>
      <c r="P19" s="145">
        <v>11</v>
      </c>
      <c r="Q19" s="124">
        <f t="shared" si="2"/>
        <v>52</v>
      </c>
      <c r="R19" s="144">
        <v>0</v>
      </c>
      <c r="S19" s="122">
        <v>0</v>
      </c>
      <c r="T19" s="124">
        <f t="shared" si="3"/>
        <v>0</v>
      </c>
      <c r="U19" s="120"/>
      <c r="V19" s="121"/>
      <c r="W19" s="142"/>
      <c r="X19" s="125"/>
      <c r="Y19" s="126"/>
    </row>
    <row r="20" spans="2:25" ht="12.75">
      <c r="B20" s="57">
        <v>9020</v>
      </c>
      <c r="C20" s="58" t="s">
        <v>129</v>
      </c>
      <c r="D20" s="86">
        <v>1</v>
      </c>
      <c r="E20" s="86">
        <v>4024</v>
      </c>
      <c r="F20" s="58" t="s">
        <v>127</v>
      </c>
      <c r="G20" s="59" t="s">
        <v>130</v>
      </c>
      <c r="H20" s="111">
        <v>0</v>
      </c>
      <c r="I20" s="112">
        <v>30.27</v>
      </c>
      <c r="J20" s="139">
        <f t="shared" si="0"/>
        <v>89.73</v>
      </c>
      <c r="K20" s="115">
        <v>0</v>
      </c>
      <c r="L20" s="113">
        <v>32.94</v>
      </c>
      <c r="M20" s="139">
        <f t="shared" si="1"/>
        <v>67.06</v>
      </c>
      <c r="N20" s="140">
        <v>38.2</v>
      </c>
      <c r="O20" s="113">
        <v>40</v>
      </c>
      <c r="P20" s="141">
        <v>12</v>
      </c>
      <c r="Q20" s="114">
        <f t="shared" si="2"/>
        <v>52</v>
      </c>
      <c r="R20" s="140">
        <v>0</v>
      </c>
      <c r="S20" s="113">
        <v>0</v>
      </c>
      <c r="T20" s="114">
        <f t="shared" si="3"/>
        <v>0</v>
      </c>
      <c r="U20" s="111">
        <v>0</v>
      </c>
      <c r="V20" s="112">
        <v>0</v>
      </c>
      <c r="W20" s="139">
        <f>IF(OR(V20="снят",V20="н/я",V20="н/ф",V20="",V20=0),0,360-U20-V20)</f>
        <v>0</v>
      </c>
      <c r="X20" s="88">
        <f>SUM(J20:J22,M20:M22,Q20:Q22,T20:T22,W20)</f>
        <v>576.1399999999999</v>
      </c>
      <c r="Y20" s="89">
        <f>Y17+1</f>
        <v>5</v>
      </c>
    </row>
    <row r="21" spans="2:25" ht="12.75">
      <c r="B21" s="57"/>
      <c r="C21" s="58"/>
      <c r="D21" s="86">
        <v>2</v>
      </c>
      <c r="E21" s="86">
        <v>5507</v>
      </c>
      <c r="F21" s="58" t="s">
        <v>65</v>
      </c>
      <c r="G21" s="59" t="s">
        <v>131</v>
      </c>
      <c r="H21" s="111">
        <v>0</v>
      </c>
      <c r="I21" s="112">
        <v>35.5</v>
      </c>
      <c r="J21" s="139">
        <f t="shared" si="0"/>
        <v>84.5</v>
      </c>
      <c r="K21" s="115">
        <v>0</v>
      </c>
      <c r="L21" s="113">
        <v>30.46</v>
      </c>
      <c r="M21" s="133">
        <f t="shared" si="1"/>
        <v>69.53999999999999</v>
      </c>
      <c r="N21" s="140">
        <v>41.56</v>
      </c>
      <c r="O21" s="113">
        <v>42</v>
      </c>
      <c r="P21" s="141">
        <v>0</v>
      </c>
      <c r="Q21" s="66">
        <f t="shared" si="2"/>
        <v>42</v>
      </c>
      <c r="R21" s="140">
        <v>0</v>
      </c>
      <c r="S21" s="113">
        <v>0</v>
      </c>
      <c r="T21" s="66">
        <f t="shared" si="3"/>
        <v>0</v>
      </c>
      <c r="U21" s="111"/>
      <c r="V21" s="112"/>
      <c r="W21" s="139"/>
      <c r="X21" s="88"/>
      <c r="Y21" s="73"/>
    </row>
    <row r="22" spans="2:25" ht="12.75">
      <c r="B22" s="90"/>
      <c r="C22" s="91"/>
      <c r="D22" s="92">
        <v>3</v>
      </c>
      <c r="E22" s="92">
        <v>5514</v>
      </c>
      <c r="F22" s="91" t="s">
        <v>75</v>
      </c>
      <c r="G22" s="93" t="s">
        <v>132</v>
      </c>
      <c r="H22" s="94">
        <v>5</v>
      </c>
      <c r="I22" s="95">
        <v>33.65</v>
      </c>
      <c r="J22" s="146">
        <f t="shared" si="0"/>
        <v>81.35</v>
      </c>
      <c r="K22" s="97">
        <v>5</v>
      </c>
      <c r="L22" s="96">
        <v>43.04</v>
      </c>
      <c r="M22" s="129">
        <f t="shared" si="1"/>
        <v>51.96</v>
      </c>
      <c r="N22" s="135">
        <v>42.08</v>
      </c>
      <c r="O22" s="96">
        <v>38</v>
      </c>
      <c r="P22" s="131">
        <v>0</v>
      </c>
      <c r="Q22" s="63">
        <f t="shared" si="2"/>
        <v>38</v>
      </c>
      <c r="R22" s="135">
        <v>0</v>
      </c>
      <c r="S22" s="96">
        <v>0</v>
      </c>
      <c r="T22" s="63">
        <f t="shared" si="3"/>
        <v>0</v>
      </c>
      <c r="U22" s="94"/>
      <c r="V22" s="95"/>
      <c r="W22" s="146"/>
      <c r="X22" s="98"/>
      <c r="Y22" s="127"/>
    </row>
    <row r="23" spans="2:25" ht="12.75">
      <c r="B23" s="100">
        <v>9005</v>
      </c>
      <c r="C23" s="101" t="s">
        <v>137</v>
      </c>
      <c r="D23" s="102">
        <v>1</v>
      </c>
      <c r="E23" s="102">
        <v>4016</v>
      </c>
      <c r="F23" s="101" t="s">
        <v>138</v>
      </c>
      <c r="G23" s="103" t="s">
        <v>139</v>
      </c>
      <c r="H23" s="104">
        <v>5</v>
      </c>
      <c r="I23" s="105">
        <v>34.16</v>
      </c>
      <c r="J23" s="136">
        <f t="shared" si="0"/>
        <v>80.84</v>
      </c>
      <c r="K23" s="108">
        <v>0</v>
      </c>
      <c r="L23" s="106" t="s">
        <v>80</v>
      </c>
      <c r="M23" s="136">
        <f t="shared" si="1"/>
        <v>0</v>
      </c>
      <c r="N23" s="137">
        <v>40.37</v>
      </c>
      <c r="O23" s="106">
        <v>42</v>
      </c>
      <c r="P23" s="138">
        <v>0</v>
      </c>
      <c r="Q23" s="107">
        <f t="shared" si="2"/>
        <v>42</v>
      </c>
      <c r="R23" s="137">
        <v>0</v>
      </c>
      <c r="S23" s="106">
        <v>0</v>
      </c>
      <c r="T23" s="107">
        <f t="shared" si="3"/>
        <v>0</v>
      </c>
      <c r="U23" s="104">
        <v>0</v>
      </c>
      <c r="V23" s="105">
        <v>0</v>
      </c>
      <c r="W23" s="136">
        <f>IF(OR(V23="снят",V23="н/я",V23="н/ф",V23="",V23=0),0,360-U23-V23)</f>
        <v>0</v>
      </c>
      <c r="X23" s="109">
        <f>SUM(J23:J25,M23:M25,Q23:Q25,T23:T25,W23)</f>
        <v>538.04</v>
      </c>
      <c r="Y23" s="110">
        <f>Y20+1</f>
        <v>6</v>
      </c>
    </row>
    <row r="24" spans="2:25" ht="12.75">
      <c r="B24" s="57"/>
      <c r="C24" s="58"/>
      <c r="D24" s="86">
        <v>2</v>
      </c>
      <c r="E24" s="86">
        <v>4012</v>
      </c>
      <c r="F24" s="58" t="s">
        <v>140</v>
      </c>
      <c r="G24" s="59" t="s">
        <v>141</v>
      </c>
      <c r="H24" s="111">
        <v>0</v>
      </c>
      <c r="I24" s="112">
        <v>31.52</v>
      </c>
      <c r="J24" s="139">
        <f t="shared" si="0"/>
        <v>88.48</v>
      </c>
      <c r="K24" s="115">
        <v>0</v>
      </c>
      <c r="L24" s="113">
        <v>33.65</v>
      </c>
      <c r="M24" s="133">
        <f t="shared" si="1"/>
        <v>66.35</v>
      </c>
      <c r="N24" s="140">
        <v>41.98</v>
      </c>
      <c r="O24" s="113">
        <v>44</v>
      </c>
      <c r="P24" s="141">
        <v>0</v>
      </c>
      <c r="Q24" s="66">
        <f t="shared" si="2"/>
        <v>44</v>
      </c>
      <c r="R24" s="140">
        <v>0</v>
      </c>
      <c r="S24" s="113">
        <v>0</v>
      </c>
      <c r="T24" s="66">
        <f t="shared" si="3"/>
        <v>0</v>
      </c>
      <c r="U24" s="111"/>
      <c r="V24" s="112"/>
      <c r="W24" s="139"/>
      <c r="X24" s="88"/>
      <c r="Y24" s="73"/>
    </row>
    <row r="25" spans="2:25" ht="12.75">
      <c r="B25" s="116"/>
      <c r="C25" s="117"/>
      <c r="D25" s="118">
        <v>3</v>
      </c>
      <c r="E25" s="118">
        <v>4007</v>
      </c>
      <c r="F25" s="117" t="s">
        <v>142</v>
      </c>
      <c r="G25" s="119" t="s">
        <v>143</v>
      </c>
      <c r="H25" s="120">
        <v>0</v>
      </c>
      <c r="I25" s="121">
        <v>28.98</v>
      </c>
      <c r="J25" s="142">
        <f t="shared" si="0"/>
        <v>91.02</v>
      </c>
      <c r="K25" s="123">
        <v>0</v>
      </c>
      <c r="L25" s="122">
        <v>31.65</v>
      </c>
      <c r="M25" s="143">
        <f t="shared" si="1"/>
        <v>68.35</v>
      </c>
      <c r="N25" s="144">
        <v>39.04</v>
      </c>
      <c r="O25" s="122">
        <v>45</v>
      </c>
      <c r="P25" s="145">
        <v>12</v>
      </c>
      <c r="Q25" s="124">
        <f t="shared" si="2"/>
        <v>57</v>
      </c>
      <c r="R25" s="144">
        <v>0</v>
      </c>
      <c r="S25" s="122">
        <v>0</v>
      </c>
      <c r="T25" s="124">
        <f t="shared" si="3"/>
        <v>0</v>
      </c>
      <c r="U25" s="120"/>
      <c r="V25" s="121"/>
      <c r="W25" s="142"/>
      <c r="X25" s="125"/>
      <c r="Y25" s="126"/>
    </row>
    <row r="26" spans="2:25" ht="12.75">
      <c r="B26" s="57">
        <v>9001</v>
      </c>
      <c r="C26" s="58" t="s">
        <v>149</v>
      </c>
      <c r="D26" s="86">
        <v>1</v>
      </c>
      <c r="E26" s="86">
        <v>6511</v>
      </c>
      <c r="F26" s="58" t="s">
        <v>87</v>
      </c>
      <c r="G26" s="59" t="s">
        <v>88</v>
      </c>
      <c r="H26" s="111">
        <v>0</v>
      </c>
      <c r="I26" s="112" t="s">
        <v>80</v>
      </c>
      <c r="J26" s="139">
        <f t="shared" si="0"/>
        <v>0</v>
      </c>
      <c r="K26" s="115">
        <v>0</v>
      </c>
      <c r="L26" s="113">
        <v>31.78</v>
      </c>
      <c r="M26" s="139">
        <f t="shared" si="1"/>
        <v>68.22</v>
      </c>
      <c r="N26" s="140">
        <v>38.84</v>
      </c>
      <c r="O26" s="113">
        <v>49</v>
      </c>
      <c r="P26" s="141">
        <v>13</v>
      </c>
      <c r="Q26" s="114">
        <f t="shared" si="2"/>
        <v>62</v>
      </c>
      <c r="R26" s="140">
        <v>0</v>
      </c>
      <c r="S26" s="113">
        <v>0</v>
      </c>
      <c r="T26" s="114">
        <f t="shared" si="3"/>
        <v>0</v>
      </c>
      <c r="U26" s="111">
        <v>0</v>
      </c>
      <c r="V26" s="112">
        <v>0</v>
      </c>
      <c r="W26" s="139">
        <f>IF(OR(V26="снят",V26="н/я",V26="н/ф",V26="",V26=0),0,360-U26-V26)</f>
        <v>0</v>
      </c>
      <c r="X26" s="88">
        <f>SUM(J26:J28,M26:M28,Q26:Q28,T26:T28,W26)</f>
        <v>518.24</v>
      </c>
      <c r="Y26" s="89">
        <f>Y23+1</f>
        <v>7</v>
      </c>
    </row>
    <row r="27" spans="2:25" ht="12.75">
      <c r="B27" s="57"/>
      <c r="C27" s="58"/>
      <c r="D27" s="86">
        <v>2</v>
      </c>
      <c r="E27" s="86">
        <v>6502</v>
      </c>
      <c r="F27" s="58" t="s">
        <v>61</v>
      </c>
      <c r="G27" s="59" t="s">
        <v>62</v>
      </c>
      <c r="H27" s="111">
        <v>0</v>
      </c>
      <c r="I27" s="112">
        <v>30.45</v>
      </c>
      <c r="J27" s="139">
        <f t="shared" si="0"/>
        <v>89.55</v>
      </c>
      <c r="K27" s="115">
        <v>5</v>
      </c>
      <c r="L27" s="113">
        <v>30.23</v>
      </c>
      <c r="M27" s="133">
        <f t="shared" si="1"/>
        <v>64.77</v>
      </c>
      <c r="N27" s="140">
        <v>38.7</v>
      </c>
      <c r="O27" s="113">
        <v>37</v>
      </c>
      <c r="P27" s="141">
        <v>9</v>
      </c>
      <c r="Q27" s="66">
        <f t="shared" si="2"/>
        <v>46</v>
      </c>
      <c r="R27" s="140">
        <v>0</v>
      </c>
      <c r="S27" s="113">
        <v>0</v>
      </c>
      <c r="T27" s="66">
        <f t="shared" si="3"/>
        <v>0</v>
      </c>
      <c r="U27" s="111"/>
      <c r="V27" s="112"/>
      <c r="W27" s="139"/>
      <c r="X27" s="88"/>
      <c r="Y27" s="73"/>
    </row>
    <row r="28" spans="2:25" ht="12.75">
      <c r="B28" s="90"/>
      <c r="C28" s="91"/>
      <c r="D28" s="92">
        <v>3</v>
      </c>
      <c r="E28" s="92">
        <v>5505</v>
      </c>
      <c r="F28" s="91" t="s">
        <v>150</v>
      </c>
      <c r="G28" s="93" t="s">
        <v>151</v>
      </c>
      <c r="H28" s="94">
        <v>5</v>
      </c>
      <c r="I28" s="95">
        <v>29.74</v>
      </c>
      <c r="J28" s="146">
        <f t="shared" si="0"/>
        <v>85.26</v>
      </c>
      <c r="K28" s="97">
        <v>5</v>
      </c>
      <c r="L28" s="96">
        <v>31.56</v>
      </c>
      <c r="M28" s="129">
        <f t="shared" si="1"/>
        <v>63.44</v>
      </c>
      <c r="N28" s="135">
        <v>42.46</v>
      </c>
      <c r="O28" s="96">
        <v>39</v>
      </c>
      <c r="P28" s="131">
        <v>0</v>
      </c>
      <c r="Q28" s="63">
        <f t="shared" si="2"/>
        <v>39</v>
      </c>
      <c r="R28" s="135">
        <v>0</v>
      </c>
      <c r="S28" s="96">
        <v>0</v>
      </c>
      <c r="T28" s="63">
        <f t="shared" si="3"/>
        <v>0</v>
      </c>
      <c r="U28" s="94"/>
      <c r="V28" s="95"/>
      <c r="W28" s="146"/>
      <c r="X28" s="98"/>
      <c r="Y28" s="127"/>
    </row>
    <row r="29" spans="2:25" ht="12.75">
      <c r="B29" s="100">
        <v>9017</v>
      </c>
      <c r="C29" s="101" t="s">
        <v>156</v>
      </c>
      <c r="D29" s="102">
        <v>1</v>
      </c>
      <c r="E29" s="102">
        <v>6506</v>
      </c>
      <c r="F29" s="101" t="s">
        <v>65</v>
      </c>
      <c r="G29" s="103" t="s">
        <v>66</v>
      </c>
      <c r="H29" s="104">
        <v>10</v>
      </c>
      <c r="I29" s="105">
        <v>33.94</v>
      </c>
      <c r="J29" s="136">
        <f t="shared" si="0"/>
        <v>76.06</v>
      </c>
      <c r="K29" s="108">
        <v>0</v>
      </c>
      <c r="L29" s="106">
        <v>31.31</v>
      </c>
      <c r="M29" s="136">
        <f t="shared" si="1"/>
        <v>68.69</v>
      </c>
      <c r="N29" s="137">
        <v>41.95</v>
      </c>
      <c r="O29" s="106">
        <v>43</v>
      </c>
      <c r="P29" s="138">
        <v>0</v>
      </c>
      <c r="Q29" s="107">
        <f t="shared" si="2"/>
        <v>43</v>
      </c>
      <c r="R29" s="137">
        <v>0</v>
      </c>
      <c r="S29" s="106">
        <v>0</v>
      </c>
      <c r="T29" s="107">
        <f t="shared" si="3"/>
        <v>0</v>
      </c>
      <c r="U29" s="104">
        <v>0</v>
      </c>
      <c r="V29" s="105">
        <v>0</v>
      </c>
      <c r="W29" s="136">
        <f>IF(OR(V29="снят",V29="н/я",V29="н/ф",V29="",V29=0),0,360-U29-V29)</f>
        <v>0</v>
      </c>
      <c r="X29" s="109">
        <f>SUM(J29:J31,M29:M31,Q29:Q31,T29:T31,W29)</f>
        <v>478.95000000000005</v>
      </c>
      <c r="Y29" s="110">
        <f>Y26+1</f>
        <v>8</v>
      </c>
    </row>
    <row r="30" spans="2:25" ht="12.75">
      <c r="B30" s="57"/>
      <c r="C30" s="58"/>
      <c r="D30" s="86">
        <v>2</v>
      </c>
      <c r="E30" s="86">
        <v>6524</v>
      </c>
      <c r="F30" s="58" t="s">
        <v>75</v>
      </c>
      <c r="G30" s="59" t="s">
        <v>76</v>
      </c>
      <c r="H30" s="111">
        <v>5</v>
      </c>
      <c r="I30" s="112">
        <v>32.35</v>
      </c>
      <c r="J30" s="139">
        <f t="shared" si="0"/>
        <v>82.65</v>
      </c>
      <c r="K30" s="115">
        <v>15</v>
      </c>
      <c r="L30" s="113">
        <v>35.68</v>
      </c>
      <c r="M30" s="133">
        <f t="shared" si="1"/>
        <v>49.32</v>
      </c>
      <c r="N30" s="140">
        <v>42.32</v>
      </c>
      <c r="O30" s="113">
        <v>32</v>
      </c>
      <c r="P30" s="141">
        <v>0</v>
      </c>
      <c r="Q30" s="66">
        <f t="shared" si="2"/>
        <v>32</v>
      </c>
      <c r="R30" s="140">
        <v>0</v>
      </c>
      <c r="S30" s="113">
        <v>0</v>
      </c>
      <c r="T30" s="66">
        <f t="shared" si="3"/>
        <v>0</v>
      </c>
      <c r="U30" s="111"/>
      <c r="V30" s="112"/>
      <c r="W30" s="139"/>
      <c r="X30" s="88"/>
      <c r="Y30" s="73"/>
    </row>
    <row r="31" spans="2:25" ht="12.75">
      <c r="B31" s="116"/>
      <c r="C31" s="117"/>
      <c r="D31" s="118">
        <v>3</v>
      </c>
      <c r="E31" s="118">
        <v>5510</v>
      </c>
      <c r="F31" s="117" t="s">
        <v>57</v>
      </c>
      <c r="G31" s="119" t="s">
        <v>157</v>
      </c>
      <c r="H31" s="120">
        <v>0</v>
      </c>
      <c r="I31" s="121" t="s">
        <v>80</v>
      </c>
      <c r="J31" s="142">
        <f t="shared" si="0"/>
        <v>0</v>
      </c>
      <c r="K31" s="123">
        <v>0</v>
      </c>
      <c r="L31" s="122">
        <v>30.77</v>
      </c>
      <c r="M31" s="143">
        <f t="shared" si="1"/>
        <v>69.23</v>
      </c>
      <c r="N31" s="144">
        <v>38.36</v>
      </c>
      <c r="O31" s="122">
        <v>45</v>
      </c>
      <c r="P31" s="145">
        <v>13</v>
      </c>
      <c r="Q31" s="124">
        <f t="shared" si="2"/>
        <v>58</v>
      </c>
      <c r="R31" s="144">
        <v>0</v>
      </c>
      <c r="S31" s="122">
        <v>0</v>
      </c>
      <c r="T31" s="124">
        <f t="shared" si="3"/>
        <v>0</v>
      </c>
      <c r="U31" s="120"/>
      <c r="V31" s="121"/>
      <c r="W31" s="142"/>
      <c r="X31" s="125"/>
      <c r="Y31" s="126"/>
    </row>
    <row r="32" spans="2:25" ht="12.75">
      <c r="B32" s="57">
        <v>9014</v>
      </c>
      <c r="C32" s="58" t="s">
        <v>144</v>
      </c>
      <c r="D32" s="86">
        <v>1</v>
      </c>
      <c r="E32" s="86">
        <v>5508</v>
      </c>
      <c r="F32" s="58" t="s">
        <v>110</v>
      </c>
      <c r="G32" s="59" t="s">
        <v>145</v>
      </c>
      <c r="H32" s="111">
        <v>5</v>
      </c>
      <c r="I32" s="112">
        <v>29.3</v>
      </c>
      <c r="J32" s="139">
        <f t="shared" si="0"/>
        <v>85.7</v>
      </c>
      <c r="K32" s="115">
        <v>0</v>
      </c>
      <c r="L32" s="113">
        <v>29.89</v>
      </c>
      <c r="M32" s="139">
        <f t="shared" si="1"/>
        <v>70.11</v>
      </c>
      <c r="N32" s="140">
        <v>38.01</v>
      </c>
      <c r="O32" s="113">
        <v>45</v>
      </c>
      <c r="P32" s="141">
        <v>12</v>
      </c>
      <c r="Q32" s="114">
        <f t="shared" si="2"/>
        <v>57</v>
      </c>
      <c r="R32" s="140">
        <v>0</v>
      </c>
      <c r="S32" s="113">
        <v>0</v>
      </c>
      <c r="T32" s="114">
        <f t="shared" si="3"/>
        <v>0</v>
      </c>
      <c r="U32" s="111">
        <v>0</v>
      </c>
      <c r="V32" s="112">
        <v>0</v>
      </c>
      <c r="W32" s="139">
        <f>IF(OR(V32="снят",V32="н/я",V32="н/ф",V32="",V32=0),0,360-U32-V32)</f>
        <v>0</v>
      </c>
      <c r="X32" s="88">
        <f>SUM(J32:J34,M32:M34,Q32:Q34,T32:T34,W32)</f>
        <v>466.36000000000007</v>
      </c>
      <c r="Y32" s="89">
        <f>Y29+1</f>
        <v>9</v>
      </c>
    </row>
    <row r="33" spans="2:25" ht="12.75">
      <c r="B33" s="57"/>
      <c r="C33" s="58"/>
      <c r="D33" s="86">
        <v>2</v>
      </c>
      <c r="E33" s="86">
        <v>4006</v>
      </c>
      <c r="F33" s="58" t="s">
        <v>146</v>
      </c>
      <c r="G33" s="59" t="s">
        <v>147</v>
      </c>
      <c r="H33" s="111">
        <v>5</v>
      </c>
      <c r="I33" s="112">
        <v>33.78</v>
      </c>
      <c r="J33" s="139">
        <f t="shared" si="0"/>
        <v>81.22</v>
      </c>
      <c r="K33" s="115">
        <v>0</v>
      </c>
      <c r="L33" s="113">
        <v>33.23</v>
      </c>
      <c r="M33" s="133">
        <f t="shared" si="1"/>
        <v>66.77000000000001</v>
      </c>
      <c r="N33" s="140">
        <v>35.7</v>
      </c>
      <c r="O33" s="113">
        <v>33</v>
      </c>
      <c r="P33" s="141">
        <v>4</v>
      </c>
      <c r="Q33" s="66">
        <f t="shared" si="2"/>
        <v>37</v>
      </c>
      <c r="R33" s="140">
        <v>0</v>
      </c>
      <c r="S33" s="113">
        <v>0</v>
      </c>
      <c r="T33" s="66">
        <f t="shared" si="3"/>
        <v>0</v>
      </c>
      <c r="U33" s="111"/>
      <c r="V33" s="112"/>
      <c r="W33" s="139"/>
      <c r="X33" s="88"/>
      <c r="Y33" s="73"/>
    </row>
    <row r="34" spans="2:25" ht="12.75">
      <c r="B34" s="90"/>
      <c r="C34" s="91"/>
      <c r="D34" s="92">
        <v>3</v>
      </c>
      <c r="E34" s="92">
        <v>5503</v>
      </c>
      <c r="F34" s="91" t="s">
        <v>117</v>
      </c>
      <c r="G34" s="93" t="s">
        <v>148</v>
      </c>
      <c r="H34" s="94">
        <v>0</v>
      </c>
      <c r="I34" s="95" t="s">
        <v>80</v>
      </c>
      <c r="J34" s="146">
        <f t="shared" si="0"/>
        <v>0</v>
      </c>
      <c r="K34" s="97">
        <v>0</v>
      </c>
      <c r="L34" s="96">
        <v>31.44</v>
      </c>
      <c r="M34" s="129">
        <f t="shared" si="1"/>
        <v>68.56</v>
      </c>
      <c r="N34" s="135" t="s">
        <v>80</v>
      </c>
      <c r="O34" s="96">
        <v>0</v>
      </c>
      <c r="P34" s="131">
        <v>0</v>
      </c>
      <c r="Q34" s="63">
        <f t="shared" si="2"/>
        <v>0</v>
      </c>
      <c r="R34" s="135">
        <v>0</v>
      </c>
      <c r="S34" s="96">
        <v>0</v>
      </c>
      <c r="T34" s="63">
        <f t="shared" si="3"/>
        <v>0</v>
      </c>
      <c r="U34" s="94"/>
      <c r="V34" s="95"/>
      <c r="W34" s="146"/>
      <c r="X34" s="98"/>
      <c r="Y34" s="127"/>
    </row>
    <row r="35" spans="2:25" ht="12.75">
      <c r="B35" s="100">
        <v>9003</v>
      </c>
      <c r="C35" s="101" t="s">
        <v>158</v>
      </c>
      <c r="D35" s="102">
        <v>1</v>
      </c>
      <c r="E35" s="102">
        <v>6507</v>
      </c>
      <c r="F35" s="101" t="s">
        <v>95</v>
      </c>
      <c r="G35" s="103" t="s">
        <v>96</v>
      </c>
      <c r="H35" s="104">
        <v>10</v>
      </c>
      <c r="I35" s="105">
        <v>57.89</v>
      </c>
      <c r="J35" s="136">
        <f t="shared" si="0"/>
        <v>52.11</v>
      </c>
      <c r="K35" s="108">
        <v>5</v>
      </c>
      <c r="L35" s="106">
        <v>54.85</v>
      </c>
      <c r="M35" s="136">
        <f t="shared" si="1"/>
        <v>40.15</v>
      </c>
      <c r="N35" s="137">
        <v>39.72</v>
      </c>
      <c r="O35" s="106">
        <v>32</v>
      </c>
      <c r="P35" s="138">
        <v>4</v>
      </c>
      <c r="Q35" s="107">
        <f t="shared" si="2"/>
        <v>36</v>
      </c>
      <c r="R35" s="137">
        <v>0</v>
      </c>
      <c r="S35" s="106">
        <v>0</v>
      </c>
      <c r="T35" s="107">
        <f t="shared" si="3"/>
        <v>0</v>
      </c>
      <c r="U35" s="104">
        <v>0</v>
      </c>
      <c r="V35" s="105">
        <v>0</v>
      </c>
      <c r="W35" s="136">
        <f>IF(OR(V35="снят",V35="н/я",V35="н/ф",V35="",V35=0),0,360-U35-V35)</f>
        <v>0</v>
      </c>
      <c r="X35" s="109">
        <f>SUM(J35:J37,M35:M37,Q35:Q37,T35:T37,W35)</f>
        <v>465.24</v>
      </c>
      <c r="Y35" s="110">
        <f>Y32+1</f>
        <v>10</v>
      </c>
    </row>
    <row r="36" spans="2:25" ht="12.75">
      <c r="B36" s="57"/>
      <c r="C36" s="58"/>
      <c r="D36" s="86">
        <v>2</v>
      </c>
      <c r="E36" s="86">
        <v>6522</v>
      </c>
      <c r="F36" s="58" t="s">
        <v>67</v>
      </c>
      <c r="G36" s="59" t="s">
        <v>68</v>
      </c>
      <c r="H36" s="111">
        <v>0</v>
      </c>
      <c r="I36" s="112">
        <v>40.16</v>
      </c>
      <c r="J36" s="139">
        <f t="shared" si="0"/>
        <v>79.84</v>
      </c>
      <c r="K36" s="115">
        <v>5</v>
      </c>
      <c r="L36" s="113">
        <v>40.19</v>
      </c>
      <c r="M36" s="133">
        <f t="shared" si="1"/>
        <v>54.81</v>
      </c>
      <c r="N36" s="140">
        <v>39.73</v>
      </c>
      <c r="O36" s="113">
        <v>35</v>
      </c>
      <c r="P36" s="141">
        <v>8</v>
      </c>
      <c r="Q36" s="66">
        <f t="shared" si="2"/>
        <v>43</v>
      </c>
      <c r="R36" s="140">
        <v>0</v>
      </c>
      <c r="S36" s="113">
        <v>0</v>
      </c>
      <c r="T36" s="66">
        <f t="shared" si="3"/>
        <v>0</v>
      </c>
      <c r="U36" s="111"/>
      <c r="V36" s="112"/>
      <c r="W36" s="139"/>
      <c r="X36" s="88"/>
      <c r="Y36" s="73"/>
    </row>
    <row r="37" spans="2:25" ht="12.75">
      <c r="B37" s="116"/>
      <c r="C37" s="117"/>
      <c r="D37" s="118">
        <v>3</v>
      </c>
      <c r="E37" s="118">
        <v>6515</v>
      </c>
      <c r="F37" s="117" t="s">
        <v>69</v>
      </c>
      <c r="G37" s="119" t="s">
        <v>70</v>
      </c>
      <c r="H37" s="120">
        <v>0</v>
      </c>
      <c r="I37" s="121">
        <v>40.46</v>
      </c>
      <c r="J37" s="142">
        <f t="shared" si="0"/>
        <v>79.53999999999999</v>
      </c>
      <c r="K37" s="123">
        <v>0</v>
      </c>
      <c r="L37" s="122">
        <v>45.21</v>
      </c>
      <c r="M37" s="143">
        <f t="shared" si="1"/>
        <v>54.79</v>
      </c>
      <c r="N37" s="144">
        <v>41.74</v>
      </c>
      <c r="O37" s="122">
        <v>25</v>
      </c>
      <c r="P37" s="145">
        <v>0</v>
      </c>
      <c r="Q37" s="124">
        <f t="shared" si="2"/>
        <v>25</v>
      </c>
      <c r="R37" s="144">
        <v>0</v>
      </c>
      <c r="S37" s="122">
        <v>0</v>
      </c>
      <c r="T37" s="124">
        <f t="shared" si="3"/>
        <v>0</v>
      </c>
      <c r="U37" s="120"/>
      <c r="V37" s="121"/>
      <c r="W37" s="142"/>
      <c r="X37" s="125"/>
      <c r="Y37" s="126"/>
    </row>
    <row r="38" spans="2:25" ht="12.75">
      <c r="B38" s="57">
        <v>9015</v>
      </c>
      <c r="C38" s="58" t="s">
        <v>152</v>
      </c>
      <c r="D38" s="86">
        <v>1</v>
      </c>
      <c r="E38" s="86">
        <v>4001</v>
      </c>
      <c r="F38" s="58" t="s">
        <v>117</v>
      </c>
      <c r="G38" s="59" t="s">
        <v>153</v>
      </c>
      <c r="H38" s="111">
        <v>10</v>
      </c>
      <c r="I38" s="112">
        <v>30.55</v>
      </c>
      <c r="J38" s="139">
        <f t="shared" si="0"/>
        <v>79.45</v>
      </c>
      <c r="K38" s="115">
        <v>10</v>
      </c>
      <c r="L38" s="113">
        <v>33.83</v>
      </c>
      <c r="M38" s="139">
        <f t="shared" si="1"/>
        <v>56.17</v>
      </c>
      <c r="N38" s="140" t="s">
        <v>80</v>
      </c>
      <c r="O38" s="113">
        <v>0</v>
      </c>
      <c r="P38" s="141">
        <v>0</v>
      </c>
      <c r="Q38" s="114">
        <f t="shared" si="2"/>
        <v>0</v>
      </c>
      <c r="R38" s="140">
        <v>0</v>
      </c>
      <c r="S38" s="113">
        <v>0</v>
      </c>
      <c r="T38" s="114">
        <f t="shared" si="3"/>
        <v>0</v>
      </c>
      <c r="U38" s="111">
        <v>0</v>
      </c>
      <c r="V38" s="112">
        <v>0</v>
      </c>
      <c r="W38" s="139">
        <f>IF(OR(V38="снят",V38="н/я",V38="н/ф",V38="",V38=0),0,360-U38-V38)</f>
        <v>0</v>
      </c>
      <c r="X38" s="88">
        <f>SUM(J38:J40,M38:M40,Q38:Q40,T38:T40,W38)</f>
        <v>439.99999999999994</v>
      </c>
      <c r="Y38" s="89">
        <f>Y35+1</f>
        <v>11</v>
      </c>
    </row>
    <row r="39" spans="2:25" ht="12.75">
      <c r="B39" s="57"/>
      <c r="C39" s="58"/>
      <c r="D39" s="86">
        <v>2</v>
      </c>
      <c r="E39" s="86">
        <v>5512</v>
      </c>
      <c r="F39" s="58" t="s">
        <v>55</v>
      </c>
      <c r="G39" s="59" t="s">
        <v>154</v>
      </c>
      <c r="H39" s="111">
        <v>0</v>
      </c>
      <c r="I39" s="112">
        <v>32.93</v>
      </c>
      <c r="J39" s="139">
        <f t="shared" si="0"/>
        <v>87.07</v>
      </c>
      <c r="K39" s="115">
        <v>5</v>
      </c>
      <c r="L39" s="113">
        <v>32.54</v>
      </c>
      <c r="M39" s="133">
        <f t="shared" si="1"/>
        <v>62.46</v>
      </c>
      <c r="N39" s="140">
        <v>41.1</v>
      </c>
      <c r="O39" s="113">
        <v>44</v>
      </c>
      <c r="P39" s="141">
        <v>0</v>
      </c>
      <c r="Q39" s="66">
        <f t="shared" si="2"/>
        <v>44</v>
      </c>
      <c r="R39" s="140">
        <v>0</v>
      </c>
      <c r="S39" s="113">
        <v>0</v>
      </c>
      <c r="T39" s="66">
        <f t="shared" si="3"/>
        <v>0</v>
      </c>
      <c r="U39" s="111"/>
      <c r="V39" s="112"/>
      <c r="W39" s="139"/>
      <c r="X39" s="88"/>
      <c r="Y39" s="73"/>
    </row>
    <row r="40" spans="2:25" ht="12.75">
      <c r="B40" s="90"/>
      <c r="C40" s="91"/>
      <c r="D40" s="92">
        <v>3</v>
      </c>
      <c r="E40" s="92">
        <v>3007</v>
      </c>
      <c r="F40" s="91" t="s">
        <v>85</v>
      </c>
      <c r="G40" s="93" t="s">
        <v>155</v>
      </c>
      <c r="H40" s="94">
        <v>10</v>
      </c>
      <c r="I40" s="95">
        <v>44.15</v>
      </c>
      <c r="J40" s="146">
        <f aca="true" t="shared" si="4" ref="J40:J71">IF(OR(I40="снят",I40="н/я",I40="н/ф",I40="",I40=0),0,120-H40-I40)</f>
        <v>65.85</v>
      </c>
      <c r="K40" s="97">
        <v>0</v>
      </c>
      <c r="L40" s="96" t="s">
        <v>80</v>
      </c>
      <c r="M40" s="129">
        <f aca="true" t="shared" si="5" ref="M40:M71">IF(OR(L40="снят",L40="н/я",L40="н/ф",L40="",L40=0),0,100-K40-L40)</f>
        <v>0</v>
      </c>
      <c r="N40" s="135">
        <v>37.52</v>
      </c>
      <c r="O40" s="96">
        <v>41</v>
      </c>
      <c r="P40" s="131">
        <v>4</v>
      </c>
      <c r="Q40" s="63">
        <f aca="true" t="shared" si="6" ref="Q40:Q71">IF(OR(N40="снят",N40="н/я",N40="н/ф",N40=""),0,O40+P40)</f>
        <v>45</v>
      </c>
      <c r="R40" s="135">
        <v>0</v>
      </c>
      <c r="S40" s="96">
        <v>0</v>
      </c>
      <c r="T40" s="63">
        <f aca="true" t="shared" si="7" ref="T40:T71">IF(OR(R40="снят",R40="н/я",R40="н/ф",R40=""),0,S40)</f>
        <v>0</v>
      </c>
      <c r="U40" s="94"/>
      <c r="V40" s="95"/>
      <c r="W40" s="146"/>
      <c r="X40" s="98"/>
      <c r="Y40" s="127"/>
    </row>
    <row r="41" spans="2:25" ht="12.75">
      <c r="B41" s="100">
        <v>9012</v>
      </c>
      <c r="C41" s="101" t="s">
        <v>163</v>
      </c>
      <c r="D41" s="102">
        <v>1</v>
      </c>
      <c r="E41" s="102">
        <v>6518</v>
      </c>
      <c r="F41" s="101" t="s">
        <v>57</v>
      </c>
      <c r="G41" s="103" t="s">
        <v>58</v>
      </c>
      <c r="H41" s="104">
        <v>0</v>
      </c>
      <c r="I41" s="105">
        <v>35.95</v>
      </c>
      <c r="J41" s="136">
        <f t="shared" si="4"/>
        <v>84.05</v>
      </c>
      <c r="K41" s="108">
        <v>0</v>
      </c>
      <c r="L41" s="106">
        <v>36.31</v>
      </c>
      <c r="M41" s="136">
        <f t="shared" si="5"/>
        <v>63.69</v>
      </c>
      <c r="N41" s="137">
        <v>39.43</v>
      </c>
      <c r="O41" s="106">
        <v>43</v>
      </c>
      <c r="P41" s="138">
        <v>12</v>
      </c>
      <c r="Q41" s="107">
        <f t="shared" si="6"/>
        <v>55</v>
      </c>
      <c r="R41" s="137">
        <v>0</v>
      </c>
      <c r="S41" s="106">
        <v>0</v>
      </c>
      <c r="T41" s="107">
        <f t="shared" si="7"/>
        <v>0</v>
      </c>
      <c r="U41" s="104">
        <v>0</v>
      </c>
      <c r="V41" s="105">
        <v>0</v>
      </c>
      <c r="W41" s="136">
        <f>IF(OR(V41="снят",V41="н/я",V41="н/ф",V41="",V41=0),0,360-U41-V41)</f>
        <v>0</v>
      </c>
      <c r="X41" s="109">
        <f>SUM(J41:J43,M41:M43,Q41:Q43,T41:T43,W41)</f>
        <v>415.57</v>
      </c>
      <c r="Y41" s="110">
        <f>Y38+1</f>
        <v>12</v>
      </c>
    </row>
    <row r="42" spans="2:25" ht="12.75">
      <c r="B42" s="57"/>
      <c r="C42" s="58"/>
      <c r="D42" s="86">
        <v>2</v>
      </c>
      <c r="E42" s="86">
        <v>3001</v>
      </c>
      <c r="F42" s="58" t="s">
        <v>99</v>
      </c>
      <c r="G42" s="59" t="s">
        <v>164</v>
      </c>
      <c r="H42" s="111">
        <v>0</v>
      </c>
      <c r="I42" s="112" t="s">
        <v>101</v>
      </c>
      <c r="J42" s="139">
        <f t="shared" si="4"/>
        <v>0</v>
      </c>
      <c r="K42" s="115">
        <v>0</v>
      </c>
      <c r="L42" s="113" t="s">
        <v>101</v>
      </c>
      <c r="M42" s="133">
        <f t="shared" si="5"/>
        <v>0</v>
      </c>
      <c r="N42" s="140" t="s">
        <v>101</v>
      </c>
      <c r="O42" s="113">
        <v>0</v>
      </c>
      <c r="P42" s="141">
        <v>0</v>
      </c>
      <c r="Q42" s="66">
        <f t="shared" si="6"/>
        <v>0</v>
      </c>
      <c r="R42" s="140">
        <v>0</v>
      </c>
      <c r="S42" s="113">
        <v>0</v>
      </c>
      <c r="T42" s="66">
        <f t="shared" si="7"/>
        <v>0</v>
      </c>
      <c r="U42" s="111"/>
      <c r="V42" s="112"/>
      <c r="W42" s="139"/>
      <c r="X42" s="88"/>
      <c r="Y42" s="73"/>
    </row>
    <row r="43" spans="2:25" ht="12.75">
      <c r="B43" s="116"/>
      <c r="C43" s="117"/>
      <c r="D43" s="118">
        <v>3</v>
      </c>
      <c r="E43" s="118">
        <v>4014</v>
      </c>
      <c r="F43" s="117" t="s">
        <v>85</v>
      </c>
      <c r="G43" s="119" t="s">
        <v>165</v>
      </c>
      <c r="H43" s="120">
        <v>0</v>
      </c>
      <c r="I43" s="121">
        <v>32.18</v>
      </c>
      <c r="J43" s="142">
        <f t="shared" si="4"/>
        <v>87.82</v>
      </c>
      <c r="K43" s="123">
        <v>0</v>
      </c>
      <c r="L43" s="122">
        <v>33.99</v>
      </c>
      <c r="M43" s="143">
        <f t="shared" si="5"/>
        <v>66.00999999999999</v>
      </c>
      <c r="N43" s="144">
        <v>39.15</v>
      </c>
      <c r="O43" s="122">
        <v>46</v>
      </c>
      <c r="P43" s="145">
        <v>13</v>
      </c>
      <c r="Q43" s="124">
        <f t="shared" si="6"/>
        <v>59</v>
      </c>
      <c r="R43" s="144">
        <v>0</v>
      </c>
      <c r="S43" s="122">
        <v>0</v>
      </c>
      <c r="T43" s="124">
        <f t="shared" si="7"/>
        <v>0</v>
      </c>
      <c r="U43" s="120"/>
      <c r="V43" s="121"/>
      <c r="W43" s="142"/>
      <c r="X43" s="125"/>
      <c r="Y43" s="126"/>
    </row>
    <row r="44" spans="2:25" ht="12.75">
      <c r="B44" s="57">
        <v>9022</v>
      </c>
      <c r="C44" s="58" t="s">
        <v>159</v>
      </c>
      <c r="D44" s="86">
        <v>1</v>
      </c>
      <c r="E44" s="86">
        <v>4022</v>
      </c>
      <c r="F44" s="58" t="s">
        <v>57</v>
      </c>
      <c r="G44" s="59" t="s">
        <v>160</v>
      </c>
      <c r="H44" s="111">
        <v>0</v>
      </c>
      <c r="I44" s="112" t="s">
        <v>80</v>
      </c>
      <c r="J44" s="139">
        <f t="shared" si="4"/>
        <v>0</v>
      </c>
      <c r="K44" s="115">
        <v>0</v>
      </c>
      <c r="L44" s="113">
        <v>33.8</v>
      </c>
      <c r="M44" s="139">
        <f t="shared" si="5"/>
        <v>66.2</v>
      </c>
      <c r="N44" s="140">
        <v>37.8</v>
      </c>
      <c r="O44" s="113">
        <v>45</v>
      </c>
      <c r="P44" s="141">
        <v>7</v>
      </c>
      <c r="Q44" s="114">
        <f t="shared" si="6"/>
        <v>52</v>
      </c>
      <c r="R44" s="140">
        <v>0</v>
      </c>
      <c r="S44" s="113">
        <v>0</v>
      </c>
      <c r="T44" s="114">
        <f t="shared" si="7"/>
        <v>0</v>
      </c>
      <c r="U44" s="111">
        <v>0</v>
      </c>
      <c r="V44" s="112">
        <v>0</v>
      </c>
      <c r="W44" s="139">
        <f>IF(OR(V44="снят",V44="н/я",V44="н/ф",V44="",V44=0),0,360-U44-V44)</f>
        <v>0</v>
      </c>
      <c r="X44" s="88">
        <f>SUM(J44:J46,M44:M46,Q44:Q46,T44:T46,W44)</f>
        <v>395.4</v>
      </c>
      <c r="Y44" s="89">
        <f>Y41+1</f>
        <v>13</v>
      </c>
    </row>
    <row r="45" spans="2:25" ht="12.75">
      <c r="B45" s="57"/>
      <c r="C45" s="58"/>
      <c r="D45" s="86">
        <v>2</v>
      </c>
      <c r="E45" s="86">
        <v>4020</v>
      </c>
      <c r="F45" s="58" t="s">
        <v>117</v>
      </c>
      <c r="G45" s="59" t="s">
        <v>161</v>
      </c>
      <c r="H45" s="111">
        <v>15</v>
      </c>
      <c r="I45" s="112">
        <v>37.61</v>
      </c>
      <c r="J45" s="139">
        <f t="shared" si="4"/>
        <v>67.39</v>
      </c>
      <c r="K45" s="115">
        <v>0</v>
      </c>
      <c r="L45" s="113">
        <v>34.61</v>
      </c>
      <c r="M45" s="133">
        <f t="shared" si="5"/>
        <v>65.39</v>
      </c>
      <c r="N45" s="140" t="s">
        <v>80</v>
      </c>
      <c r="O45" s="113">
        <v>0</v>
      </c>
      <c r="P45" s="141">
        <v>0</v>
      </c>
      <c r="Q45" s="66">
        <f t="shared" si="6"/>
        <v>0</v>
      </c>
      <c r="R45" s="140">
        <v>0</v>
      </c>
      <c r="S45" s="113">
        <v>0</v>
      </c>
      <c r="T45" s="66">
        <f t="shared" si="7"/>
        <v>0</v>
      </c>
      <c r="U45" s="111"/>
      <c r="V45" s="112"/>
      <c r="W45" s="139"/>
      <c r="X45" s="88"/>
      <c r="Y45" s="73"/>
    </row>
    <row r="46" spans="2:25" ht="12.75">
      <c r="B46" s="90"/>
      <c r="C46" s="91"/>
      <c r="D46" s="92">
        <v>3</v>
      </c>
      <c r="E46" s="92">
        <v>3009</v>
      </c>
      <c r="F46" s="91" t="s">
        <v>55</v>
      </c>
      <c r="G46" s="93" t="s">
        <v>162</v>
      </c>
      <c r="H46" s="94">
        <v>0</v>
      </c>
      <c r="I46" s="95">
        <v>46.88</v>
      </c>
      <c r="J46" s="146">
        <f t="shared" si="4"/>
        <v>73.12</v>
      </c>
      <c r="K46" s="97">
        <v>10</v>
      </c>
      <c r="L46" s="96">
        <v>49.7</v>
      </c>
      <c r="M46" s="129">
        <f t="shared" si="5"/>
        <v>40.3</v>
      </c>
      <c r="N46" s="135">
        <v>39.02</v>
      </c>
      <c r="O46" s="96">
        <v>29</v>
      </c>
      <c r="P46" s="131">
        <v>2</v>
      </c>
      <c r="Q46" s="63">
        <f t="shared" si="6"/>
        <v>31</v>
      </c>
      <c r="R46" s="135">
        <v>0</v>
      </c>
      <c r="S46" s="96">
        <v>0</v>
      </c>
      <c r="T46" s="63">
        <f t="shared" si="7"/>
        <v>0</v>
      </c>
      <c r="U46" s="94"/>
      <c r="V46" s="95"/>
      <c r="W46" s="146"/>
      <c r="X46" s="98"/>
      <c r="Y46" s="127"/>
    </row>
    <row r="47" spans="2:25" ht="12.75">
      <c r="B47" s="100">
        <v>9021</v>
      </c>
      <c r="C47" s="101" t="s">
        <v>173</v>
      </c>
      <c r="D47" s="102">
        <v>1</v>
      </c>
      <c r="E47" s="102">
        <v>4002</v>
      </c>
      <c r="F47" s="101" t="s">
        <v>127</v>
      </c>
      <c r="G47" s="103" t="s">
        <v>174</v>
      </c>
      <c r="H47" s="104">
        <v>0</v>
      </c>
      <c r="I47" s="105">
        <v>28.7</v>
      </c>
      <c r="J47" s="136">
        <f t="shared" si="4"/>
        <v>91.3</v>
      </c>
      <c r="K47" s="108">
        <v>5</v>
      </c>
      <c r="L47" s="106">
        <v>35.71</v>
      </c>
      <c r="M47" s="136">
        <f t="shared" si="5"/>
        <v>59.29</v>
      </c>
      <c r="N47" s="137">
        <v>39.05</v>
      </c>
      <c r="O47" s="106">
        <v>47</v>
      </c>
      <c r="P47" s="138">
        <v>12</v>
      </c>
      <c r="Q47" s="107">
        <f t="shared" si="6"/>
        <v>59</v>
      </c>
      <c r="R47" s="137">
        <v>0</v>
      </c>
      <c r="S47" s="106">
        <v>0</v>
      </c>
      <c r="T47" s="107">
        <f t="shared" si="7"/>
        <v>0</v>
      </c>
      <c r="U47" s="104">
        <v>0</v>
      </c>
      <c r="V47" s="105">
        <v>0</v>
      </c>
      <c r="W47" s="136">
        <f>IF(OR(V47="снят",V47="н/я",V47="н/ф",V47="",V47=0),0,360-U47-V47)</f>
        <v>0</v>
      </c>
      <c r="X47" s="109">
        <f>SUM(J47:J49,M47:M49,Q47:Q49,T47:T49,W47)</f>
        <v>391.21999999999997</v>
      </c>
      <c r="Y47" s="110">
        <f>Y44+1</f>
        <v>14</v>
      </c>
    </row>
    <row r="48" spans="2:25" ht="12.75">
      <c r="B48" s="57"/>
      <c r="C48" s="58"/>
      <c r="D48" s="86">
        <v>2</v>
      </c>
      <c r="E48" s="86">
        <v>4015</v>
      </c>
      <c r="F48" s="58" t="s">
        <v>75</v>
      </c>
      <c r="G48" s="59" t="s">
        <v>175</v>
      </c>
      <c r="H48" s="111">
        <v>0</v>
      </c>
      <c r="I48" s="112">
        <v>34.91</v>
      </c>
      <c r="J48" s="139">
        <f t="shared" si="4"/>
        <v>85.09</v>
      </c>
      <c r="K48" s="115">
        <v>5</v>
      </c>
      <c r="L48" s="113">
        <v>36.46</v>
      </c>
      <c r="M48" s="133">
        <f t="shared" si="5"/>
        <v>58.54</v>
      </c>
      <c r="N48" s="140">
        <v>41.24</v>
      </c>
      <c r="O48" s="113">
        <v>38</v>
      </c>
      <c r="P48" s="141">
        <v>0</v>
      </c>
      <c r="Q48" s="66">
        <f t="shared" si="6"/>
        <v>38</v>
      </c>
      <c r="R48" s="140">
        <v>0</v>
      </c>
      <c r="S48" s="113">
        <v>0</v>
      </c>
      <c r="T48" s="66">
        <f t="shared" si="7"/>
        <v>0</v>
      </c>
      <c r="U48" s="111"/>
      <c r="V48" s="112"/>
      <c r="W48" s="139"/>
      <c r="X48" s="88"/>
      <c r="Y48" s="73"/>
    </row>
    <row r="49" spans="2:25" ht="12.75">
      <c r="B49" s="116"/>
      <c r="C49" s="117"/>
      <c r="D49" s="118">
        <v>3</v>
      </c>
      <c r="E49" s="118">
        <v>4018</v>
      </c>
      <c r="F49" s="117" t="s">
        <v>176</v>
      </c>
      <c r="G49" s="119" t="s">
        <v>177</v>
      </c>
      <c r="H49" s="120">
        <v>0</v>
      </c>
      <c r="I49" s="121" t="s">
        <v>101</v>
      </c>
      <c r="J49" s="142">
        <f t="shared" si="4"/>
        <v>0</v>
      </c>
      <c r="K49" s="123">
        <v>0</v>
      </c>
      <c r="L49" s="122" t="s">
        <v>101</v>
      </c>
      <c r="M49" s="143">
        <f t="shared" si="5"/>
        <v>0</v>
      </c>
      <c r="N49" s="144" t="s">
        <v>101</v>
      </c>
      <c r="O49" s="122">
        <v>0</v>
      </c>
      <c r="P49" s="145">
        <v>0</v>
      </c>
      <c r="Q49" s="124">
        <f t="shared" si="6"/>
        <v>0</v>
      </c>
      <c r="R49" s="144">
        <v>0</v>
      </c>
      <c r="S49" s="122">
        <v>0</v>
      </c>
      <c r="T49" s="124">
        <f t="shared" si="7"/>
        <v>0</v>
      </c>
      <c r="U49" s="120"/>
      <c r="V49" s="121"/>
      <c r="W49" s="142"/>
      <c r="X49" s="125"/>
      <c r="Y49" s="126"/>
    </row>
    <row r="50" spans="2:25" ht="12.75">
      <c r="B50" s="57">
        <v>9023</v>
      </c>
      <c r="C50" s="58" t="s">
        <v>184</v>
      </c>
      <c r="D50" s="86">
        <v>1</v>
      </c>
      <c r="E50" s="86">
        <v>6516</v>
      </c>
      <c r="F50" s="58" t="s">
        <v>83</v>
      </c>
      <c r="G50" s="59" t="s">
        <v>84</v>
      </c>
      <c r="H50" s="111">
        <v>15</v>
      </c>
      <c r="I50" s="112">
        <v>30.29</v>
      </c>
      <c r="J50" s="139">
        <f t="shared" si="4"/>
        <v>74.71000000000001</v>
      </c>
      <c r="K50" s="115">
        <v>0</v>
      </c>
      <c r="L50" s="113" t="s">
        <v>80</v>
      </c>
      <c r="M50" s="139">
        <f t="shared" si="5"/>
        <v>0</v>
      </c>
      <c r="N50" s="140">
        <v>36.81</v>
      </c>
      <c r="O50" s="113">
        <v>36</v>
      </c>
      <c r="P50" s="141">
        <v>4</v>
      </c>
      <c r="Q50" s="114">
        <f t="shared" si="6"/>
        <v>40</v>
      </c>
      <c r="R50" s="140">
        <v>0</v>
      </c>
      <c r="S50" s="113">
        <v>0</v>
      </c>
      <c r="T50" s="114">
        <f t="shared" si="7"/>
        <v>0</v>
      </c>
      <c r="U50" s="111">
        <v>0</v>
      </c>
      <c r="V50" s="112">
        <v>0</v>
      </c>
      <c r="W50" s="139">
        <f>IF(OR(V50="снят",V50="н/я",V50="н/ф",V50="",V50=0),0,360-U50-V50)</f>
        <v>0</v>
      </c>
      <c r="X50" s="88">
        <f>SUM(J50:J52,M50:M52,Q50:Q52,T50:T52,W50)</f>
        <v>383.52000000000004</v>
      </c>
      <c r="Y50" s="89">
        <f>Y47+1</f>
        <v>15</v>
      </c>
    </row>
    <row r="51" spans="2:25" ht="12.75">
      <c r="B51" s="57"/>
      <c r="C51" s="58"/>
      <c r="D51" s="86">
        <v>2</v>
      </c>
      <c r="E51" s="86">
        <v>6508</v>
      </c>
      <c r="F51" s="58" t="s">
        <v>81</v>
      </c>
      <c r="G51" s="59" t="s">
        <v>82</v>
      </c>
      <c r="H51" s="111">
        <v>5</v>
      </c>
      <c r="I51" s="112">
        <v>30.03</v>
      </c>
      <c r="J51" s="139">
        <f t="shared" si="4"/>
        <v>84.97</v>
      </c>
      <c r="K51" s="115">
        <v>0</v>
      </c>
      <c r="L51" s="113" t="s">
        <v>80</v>
      </c>
      <c r="M51" s="133">
        <f t="shared" si="5"/>
        <v>0</v>
      </c>
      <c r="N51" s="140">
        <v>38.8</v>
      </c>
      <c r="O51" s="113">
        <v>38</v>
      </c>
      <c r="P51" s="141">
        <v>6</v>
      </c>
      <c r="Q51" s="66">
        <f t="shared" si="6"/>
        <v>44</v>
      </c>
      <c r="R51" s="140">
        <v>0</v>
      </c>
      <c r="S51" s="113">
        <v>0</v>
      </c>
      <c r="T51" s="66">
        <f t="shared" si="7"/>
        <v>0</v>
      </c>
      <c r="U51" s="111"/>
      <c r="V51" s="112"/>
      <c r="W51" s="139"/>
      <c r="X51" s="88"/>
      <c r="Y51" s="73"/>
    </row>
    <row r="52" spans="2:25" ht="12.75">
      <c r="B52" s="90"/>
      <c r="C52" s="91"/>
      <c r="D52" s="92">
        <v>3</v>
      </c>
      <c r="E52" s="92">
        <v>3005</v>
      </c>
      <c r="F52" s="91" t="s">
        <v>150</v>
      </c>
      <c r="G52" s="93" t="s">
        <v>185</v>
      </c>
      <c r="H52" s="94">
        <v>5</v>
      </c>
      <c r="I52" s="95">
        <v>46.26</v>
      </c>
      <c r="J52" s="146">
        <f t="shared" si="4"/>
        <v>68.74000000000001</v>
      </c>
      <c r="K52" s="97">
        <v>10</v>
      </c>
      <c r="L52" s="96">
        <v>51.9</v>
      </c>
      <c r="M52" s="129">
        <f t="shared" si="5"/>
        <v>38.1</v>
      </c>
      <c r="N52" s="135">
        <v>39.44</v>
      </c>
      <c r="O52" s="96">
        <v>24</v>
      </c>
      <c r="P52" s="131">
        <v>9</v>
      </c>
      <c r="Q52" s="63">
        <f t="shared" si="6"/>
        <v>33</v>
      </c>
      <c r="R52" s="135">
        <v>0</v>
      </c>
      <c r="S52" s="96">
        <v>0</v>
      </c>
      <c r="T52" s="63">
        <f t="shared" si="7"/>
        <v>0</v>
      </c>
      <c r="U52" s="94"/>
      <c r="V52" s="95"/>
      <c r="W52" s="146"/>
      <c r="X52" s="98"/>
      <c r="Y52" s="127"/>
    </row>
    <row r="53" spans="2:25" ht="12.75">
      <c r="B53" s="100">
        <v>9006</v>
      </c>
      <c r="C53" s="101" t="s">
        <v>166</v>
      </c>
      <c r="D53" s="102">
        <v>1</v>
      </c>
      <c r="E53" s="102">
        <v>5502</v>
      </c>
      <c r="F53" s="101" t="s">
        <v>167</v>
      </c>
      <c r="G53" s="103" t="s">
        <v>168</v>
      </c>
      <c r="H53" s="104">
        <v>0</v>
      </c>
      <c r="I53" s="105">
        <v>35</v>
      </c>
      <c r="J53" s="136">
        <f t="shared" si="4"/>
        <v>85</v>
      </c>
      <c r="K53" s="108">
        <v>0</v>
      </c>
      <c r="L53" s="106">
        <v>37.64</v>
      </c>
      <c r="M53" s="136">
        <f t="shared" si="5"/>
        <v>62.36</v>
      </c>
      <c r="N53" s="137">
        <v>38.9</v>
      </c>
      <c r="O53" s="106">
        <v>42</v>
      </c>
      <c r="P53" s="138">
        <v>3</v>
      </c>
      <c r="Q53" s="107">
        <f t="shared" si="6"/>
        <v>45</v>
      </c>
      <c r="R53" s="137">
        <v>0</v>
      </c>
      <c r="S53" s="106">
        <v>0</v>
      </c>
      <c r="T53" s="107">
        <f t="shared" si="7"/>
        <v>0</v>
      </c>
      <c r="U53" s="104">
        <v>0</v>
      </c>
      <c r="V53" s="105">
        <v>0</v>
      </c>
      <c r="W53" s="136">
        <f>IF(OR(V53="снят",V53="н/я",V53="н/ф",V53="",V53=0),0,360-U53-V53)</f>
        <v>0</v>
      </c>
      <c r="X53" s="109">
        <f>SUM(J53:J55,M53:M55,Q53:Q55,T53:T55,W53)</f>
        <v>372.54</v>
      </c>
      <c r="Y53" s="110">
        <f>Y50+1</f>
        <v>16</v>
      </c>
    </row>
    <row r="54" spans="2:25" ht="12.75">
      <c r="B54" s="57"/>
      <c r="C54" s="58"/>
      <c r="D54" s="86">
        <v>2</v>
      </c>
      <c r="E54" s="86">
        <v>4019</v>
      </c>
      <c r="F54" s="58" t="s">
        <v>169</v>
      </c>
      <c r="G54" s="59" t="s">
        <v>170</v>
      </c>
      <c r="H54" s="111">
        <v>0</v>
      </c>
      <c r="I54" s="112" t="s">
        <v>80</v>
      </c>
      <c r="J54" s="139">
        <f t="shared" si="4"/>
        <v>0</v>
      </c>
      <c r="K54" s="115">
        <v>0</v>
      </c>
      <c r="L54" s="113" t="s">
        <v>80</v>
      </c>
      <c r="M54" s="133">
        <f t="shared" si="5"/>
        <v>0</v>
      </c>
      <c r="N54" s="140" t="s">
        <v>101</v>
      </c>
      <c r="O54" s="113">
        <v>0</v>
      </c>
      <c r="P54" s="141">
        <v>0</v>
      </c>
      <c r="Q54" s="66">
        <f t="shared" si="6"/>
        <v>0</v>
      </c>
      <c r="R54" s="140">
        <v>0</v>
      </c>
      <c r="S54" s="113">
        <v>0</v>
      </c>
      <c r="T54" s="66">
        <f t="shared" si="7"/>
        <v>0</v>
      </c>
      <c r="U54" s="111"/>
      <c r="V54" s="112"/>
      <c r="W54" s="139"/>
      <c r="X54" s="88"/>
      <c r="Y54" s="73"/>
    </row>
    <row r="55" spans="2:25" ht="12.75">
      <c r="B55" s="116"/>
      <c r="C55" s="117"/>
      <c r="D55" s="118">
        <v>3</v>
      </c>
      <c r="E55" s="118">
        <v>4025</v>
      </c>
      <c r="F55" s="117" t="s">
        <v>171</v>
      </c>
      <c r="G55" s="119" t="s">
        <v>172</v>
      </c>
      <c r="H55" s="120">
        <v>0</v>
      </c>
      <c r="I55" s="121">
        <v>39.11</v>
      </c>
      <c r="J55" s="142">
        <f t="shared" si="4"/>
        <v>80.89</v>
      </c>
      <c r="K55" s="123">
        <v>0</v>
      </c>
      <c r="L55" s="122">
        <v>38.71</v>
      </c>
      <c r="M55" s="143">
        <f t="shared" si="5"/>
        <v>61.29</v>
      </c>
      <c r="N55" s="144">
        <v>39.84</v>
      </c>
      <c r="O55" s="122">
        <v>36</v>
      </c>
      <c r="P55" s="145">
        <v>2</v>
      </c>
      <c r="Q55" s="124">
        <f t="shared" si="6"/>
        <v>38</v>
      </c>
      <c r="R55" s="144">
        <v>0</v>
      </c>
      <c r="S55" s="122">
        <v>0</v>
      </c>
      <c r="T55" s="124">
        <f t="shared" si="7"/>
        <v>0</v>
      </c>
      <c r="U55" s="120"/>
      <c r="V55" s="121"/>
      <c r="W55" s="142"/>
      <c r="X55" s="125"/>
      <c r="Y55" s="126"/>
    </row>
    <row r="56" spans="2:25" ht="12.75">
      <c r="B56" s="57">
        <v>9002</v>
      </c>
      <c r="C56" s="58" t="s">
        <v>178</v>
      </c>
      <c r="D56" s="86">
        <v>1</v>
      </c>
      <c r="E56" s="86">
        <v>6519</v>
      </c>
      <c r="F56" s="58" t="s">
        <v>89</v>
      </c>
      <c r="G56" s="59" t="s">
        <v>90</v>
      </c>
      <c r="H56" s="111">
        <v>0</v>
      </c>
      <c r="I56" s="112" t="s">
        <v>80</v>
      </c>
      <c r="J56" s="139">
        <f t="shared" si="4"/>
        <v>0</v>
      </c>
      <c r="K56" s="115">
        <v>0</v>
      </c>
      <c r="L56" s="113">
        <v>40.5</v>
      </c>
      <c r="M56" s="139">
        <f t="shared" si="5"/>
        <v>59.5</v>
      </c>
      <c r="N56" s="140">
        <v>38.81</v>
      </c>
      <c r="O56" s="113">
        <v>19</v>
      </c>
      <c r="P56" s="141">
        <v>9</v>
      </c>
      <c r="Q56" s="114">
        <f t="shared" si="6"/>
        <v>28</v>
      </c>
      <c r="R56" s="140">
        <v>0</v>
      </c>
      <c r="S56" s="113">
        <v>0</v>
      </c>
      <c r="T56" s="114">
        <f t="shared" si="7"/>
        <v>0</v>
      </c>
      <c r="U56" s="111">
        <v>0</v>
      </c>
      <c r="V56" s="112">
        <v>0</v>
      </c>
      <c r="W56" s="139">
        <f>IF(OR(V56="снят",V56="н/я",V56="н/ф",V56="",V56=0),0,360-U56-V56)</f>
        <v>0</v>
      </c>
      <c r="X56" s="88">
        <f>SUM(J56:J58,M56:M58,Q56:Q58,T56:T58,W56)</f>
        <v>357.37</v>
      </c>
      <c r="Y56" s="89">
        <f>Y53+1</f>
        <v>17</v>
      </c>
    </row>
    <row r="57" spans="2:25" ht="12.75">
      <c r="B57" s="57"/>
      <c r="C57" s="58"/>
      <c r="D57" s="86">
        <v>2</v>
      </c>
      <c r="E57" s="86">
        <v>4013</v>
      </c>
      <c r="F57" s="58" t="s">
        <v>150</v>
      </c>
      <c r="G57" s="59" t="s">
        <v>179</v>
      </c>
      <c r="H57" s="111">
        <v>0</v>
      </c>
      <c r="I57" s="112">
        <v>34.08</v>
      </c>
      <c r="J57" s="139">
        <f t="shared" si="4"/>
        <v>85.92</v>
      </c>
      <c r="K57" s="115">
        <v>0</v>
      </c>
      <c r="L57" s="113">
        <v>33.45</v>
      </c>
      <c r="M57" s="133">
        <f t="shared" si="5"/>
        <v>66.55</v>
      </c>
      <c r="N57" s="140">
        <v>36.5</v>
      </c>
      <c r="O57" s="113">
        <v>43</v>
      </c>
      <c r="P57" s="141">
        <v>9</v>
      </c>
      <c r="Q57" s="66">
        <f t="shared" si="6"/>
        <v>52</v>
      </c>
      <c r="R57" s="140">
        <v>0</v>
      </c>
      <c r="S57" s="113">
        <v>0</v>
      </c>
      <c r="T57" s="66">
        <f t="shared" si="7"/>
        <v>0</v>
      </c>
      <c r="U57" s="111"/>
      <c r="V57" s="112"/>
      <c r="W57" s="139"/>
      <c r="X57" s="88"/>
      <c r="Y57" s="73"/>
    </row>
    <row r="58" spans="2:25" ht="12.75">
      <c r="B58" s="90"/>
      <c r="C58" s="91"/>
      <c r="D58" s="92">
        <v>3</v>
      </c>
      <c r="E58" s="92">
        <v>3008</v>
      </c>
      <c r="F58" s="91" t="s">
        <v>87</v>
      </c>
      <c r="G58" s="93" t="s">
        <v>180</v>
      </c>
      <c r="H58" s="94">
        <v>0</v>
      </c>
      <c r="I58" s="95" t="s">
        <v>80</v>
      </c>
      <c r="J58" s="146">
        <f t="shared" si="4"/>
        <v>0</v>
      </c>
      <c r="K58" s="97">
        <v>0</v>
      </c>
      <c r="L58" s="96">
        <v>34.6</v>
      </c>
      <c r="M58" s="129">
        <f t="shared" si="5"/>
        <v>65.4</v>
      </c>
      <c r="N58" s="135" t="s">
        <v>80</v>
      </c>
      <c r="O58" s="96">
        <v>0</v>
      </c>
      <c r="P58" s="131">
        <v>0</v>
      </c>
      <c r="Q58" s="63">
        <f t="shared" si="6"/>
        <v>0</v>
      </c>
      <c r="R58" s="135">
        <v>0</v>
      </c>
      <c r="S58" s="96">
        <v>0</v>
      </c>
      <c r="T58" s="63">
        <f t="shared" si="7"/>
        <v>0</v>
      </c>
      <c r="U58" s="94"/>
      <c r="V58" s="95"/>
      <c r="W58" s="146"/>
      <c r="X58" s="98"/>
      <c r="Y58" s="127"/>
    </row>
    <row r="59" spans="2:25" ht="12.75">
      <c r="B59" s="100">
        <v>9027</v>
      </c>
      <c r="C59" s="101" t="s">
        <v>181</v>
      </c>
      <c r="D59" s="102">
        <v>1</v>
      </c>
      <c r="E59" s="102">
        <v>4027</v>
      </c>
      <c r="F59" s="101" t="s">
        <v>182</v>
      </c>
      <c r="G59" s="103" t="s">
        <v>183</v>
      </c>
      <c r="H59" s="104">
        <v>0</v>
      </c>
      <c r="I59" s="105">
        <v>41.18</v>
      </c>
      <c r="J59" s="136">
        <f t="shared" si="4"/>
        <v>78.82</v>
      </c>
      <c r="K59" s="108">
        <v>5</v>
      </c>
      <c r="L59" s="106">
        <v>49.26</v>
      </c>
      <c r="M59" s="136">
        <f t="shared" si="5"/>
        <v>45.74</v>
      </c>
      <c r="N59" s="137">
        <v>36.65</v>
      </c>
      <c r="O59" s="106">
        <v>41</v>
      </c>
      <c r="P59" s="138">
        <v>1</v>
      </c>
      <c r="Q59" s="107">
        <f t="shared" si="6"/>
        <v>42</v>
      </c>
      <c r="R59" s="137">
        <v>0</v>
      </c>
      <c r="S59" s="106">
        <v>0</v>
      </c>
      <c r="T59" s="107">
        <f t="shared" si="7"/>
        <v>0</v>
      </c>
      <c r="U59" s="104">
        <v>0</v>
      </c>
      <c r="V59" s="105">
        <v>0</v>
      </c>
      <c r="W59" s="136">
        <f>IF(OR(V59="снят",V59="н/я",V59="н/ф",V59="",V59=0),0,360-U59-V59)</f>
        <v>0</v>
      </c>
      <c r="X59" s="109">
        <f>SUM(J59:J61,M59:M61,Q59:Q61,T59:T61,W59)</f>
        <v>351.95</v>
      </c>
      <c r="Y59" s="110">
        <f>Y56+1</f>
        <v>18</v>
      </c>
    </row>
    <row r="60" spans="2:25" ht="12.75">
      <c r="B60" s="57"/>
      <c r="C60" s="58"/>
      <c r="D60" s="86">
        <v>2</v>
      </c>
      <c r="E60" s="86">
        <v>6509</v>
      </c>
      <c r="F60" s="58" t="s">
        <v>97</v>
      </c>
      <c r="G60" s="59" t="s">
        <v>98</v>
      </c>
      <c r="H60" s="111">
        <v>0</v>
      </c>
      <c r="I60" s="112" t="s">
        <v>80</v>
      </c>
      <c r="J60" s="139">
        <f t="shared" si="4"/>
        <v>0</v>
      </c>
      <c r="K60" s="115">
        <v>0</v>
      </c>
      <c r="L60" s="113" t="s">
        <v>80</v>
      </c>
      <c r="M60" s="133">
        <f t="shared" si="5"/>
        <v>0</v>
      </c>
      <c r="N60" s="140" t="s">
        <v>101</v>
      </c>
      <c r="O60" s="113">
        <v>0</v>
      </c>
      <c r="P60" s="141">
        <v>0</v>
      </c>
      <c r="Q60" s="66">
        <f t="shared" si="6"/>
        <v>0</v>
      </c>
      <c r="R60" s="140">
        <v>0</v>
      </c>
      <c r="S60" s="113">
        <v>0</v>
      </c>
      <c r="T60" s="66">
        <f t="shared" si="7"/>
        <v>0</v>
      </c>
      <c r="U60" s="111"/>
      <c r="V60" s="112"/>
      <c r="W60" s="139"/>
      <c r="X60" s="88"/>
      <c r="Y60" s="73"/>
    </row>
    <row r="61" spans="2:25" ht="12.75">
      <c r="B61" s="116"/>
      <c r="C61" s="117"/>
      <c r="D61" s="118">
        <v>3</v>
      </c>
      <c r="E61" s="118">
        <v>6503</v>
      </c>
      <c r="F61" s="117" t="s">
        <v>63</v>
      </c>
      <c r="G61" s="119" t="s">
        <v>64</v>
      </c>
      <c r="H61" s="120">
        <v>0</v>
      </c>
      <c r="I61" s="121">
        <v>33.32</v>
      </c>
      <c r="J61" s="142">
        <f t="shared" si="4"/>
        <v>86.68</v>
      </c>
      <c r="K61" s="123">
        <v>5</v>
      </c>
      <c r="L61" s="122">
        <v>36.29</v>
      </c>
      <c r="M61" s="143">
        <f t="shared" si="5"/>
        <v>58.71</v>
      </c>
      <c r="N61" s="144">
        <v>43.55</v>
      </c>
      <c r="O61" s="122">
        <v>40</v>
      </c>
      <c r="P61" s="145">
        <v>0</v>
      </c>
      <c r="Q61" s="124">
        <f t="shared" si="6"/>
        <v>40</v>
      </c>
      <c r="R61" s="144">
        <v>0</v>
      </c>
      <c r="S61" s="122">
        <v>0</v>
      </c>
      <c r="T61" s="124">
        <f t="shared" si="7"/>
        <v>0</v>
      </c>
      <c r="U61" s="120"/>
      <c r="V61" s="121"/>
      <c r="W61" s="142"/>
      <c r="X61" s="125"/>
      <c r="Y61" s="126"/>
    </row>
    <row r="62" spans="2:25" ht="12.75">
      <c r="B62" s="57">
        <v>9007</v>
      </c>
      <c r="C62" s="58" t="s">
        <v>186</v>
      </c>
      <c r="D62" s="86">
        <v>1</v>
      </c>
      <c r="E62" s="86">
        <v>6513</v>
      </c>
      <c r="F62" s="58" t="s">
        <v>93</v>
      </c>
      <c r="G62" s="59" t="s">
        <v>94</v>
      </c>
      <c r="H62" s="111">
        <v>0</v>
      </c>
      <c r="I62" s="112" t="s">
        <v>80</v>
      </c>
      <c r="J62" s="139">
        <f t="shared" si="4"/>
        <v>0</v>
      </c>
      <c r="K62" s="115">
        <v>0</v>
      </c>
      <c r="L62" s="113">
        <v>42.57</v>
      </c>
      <c r="M62" s="139">
        <f t="shared" si="5"/>
        <v>57.43</v>
      </c>
      <c r="N62" s="140">
        <v>37.4</v>
      </c>
      <c r="O62" s="113">
        <v>35</v>
      </c>
      <c r="P62" s="141">
        <v>1</v>
      </c>
      <c r="Q62" s="114">
        <f t="shared" si="6"/>
        <v>36</v>
      </c>
      <c r="R62" s="140">
        <v>0</v>
      </c>
      <c r="S62" s="113">
        <v>0</v>
      </c>
      <c r="T62" s="114">
        <f t="shared" si="7"/>
        <v>0</v>
      </c>
      <c r="U62" s="111">
        <v>0</v>
      </c>
      <c r="V62" s="112">
        <v>0</v>
      </c>
      <c r="W62" s="139">
        <f>IF(OR(V62="снят",V62="н/я",V62="н/ф",V62="",V62=0),0,360-U62-V62)</f>
        <v>0</v>
      </c>
      <c r="X62" s="88">
        <f>SUM(J62:J64,M62:M64,Q62:Q64,T62:T64,W62)</f>
        <v>351.18000000000006</v>
      </c>
      <c r="Y62" s="89">
        <f>Y59+1</f>
        <v>19</v>
      </c>
    </row>
    <row r="63" spans="2:25" ht="12.75">
      <c r="B63" s="57"/>
      <c r="C63" s="58"/>
      <c r="D63" s="86">
        <v>2</v>
      </c>
      <c r="E63" s="86">
        <v>4023</v>
      </c>
      <c r="F63" s="58" t="s">
        <v>187</v>
      </c>
      <c r="G63" s="59" t="s">
        <v>188</v>
      </c>
      <c r="H63" s="111">
        <v>0</v>
      </c>
      <c r="I63" s="112">
        <v>37.94</v>
      </c>
      <c r="J63" s="139">
        <f t="shared" si="4"/>
        <v>82.06</v>
      </c>
      <c r="K63" s="115">
        <v>5</v>
      </c>
      <c r="L63" s="113">
        <v>41.83</v>
      </c>
      <c r="M63" s="133">
        <f t="shared" si="5"/>
        <v>53.17</v>
      </c>
      <c r="N63" s="140">
        <v>36.5</v>
      </c>
      <c r="O63" s="113">
        <v>26</v>
      </c>
      <c r="P63" s="141">
        <v>2</v>
      </c>
      <c r="Q63" s="66">
        <f t="shared" si="6"/>
        <v>28</v>
      </c>
      <c r="R63" s="140">
        <v>0</v>
      </c>
      <c r="S63" s="113">
        <v>0</v>
      </c>
      <c r="T63" s="66">
        <f t="shared" si="7"/>
        <v>0</v>
      </c>
      <c r="U63" s="111"/>
      <c r="V63" s="112"/>
      <c r="W63" s="139"/>
      <c r="X63" s="88"/>
      <c r="Y63" s="73"/>
    </row>
    <row r="64" spans="2:25" ht="12.75">
      <c r="B64" s="90"/>
      <c r="C64" s="91"/>
      <c r="D64" s="92">
        <v>3</v>
      </c>
      <c r="E64" s="92">
        <v>4003</v>
      </c>
      <c r="F64" s="91" t="s">
        <v>171</v>
      </c>
      <c r="G64" s="93" t="s">
        <v>189</v>
      </c>
      <c r="H64" s="94">
        <v>0</v>
      </c>
      <c r="I64" s="95" t="s">
        <v>80</v>
      </c>
      <c r="J64" s="146">
        <f t="shared" si="4"/>
        <v>0</v>
      </c>
      <c r="K64" s="97">
        <v>0</v>
      </c>
      <c r="L64" s="96">
        <v>43.48</v>
      </c>
      <c r="M64" s="129">
        <f t="shared" si="5"/>
        <v>56.52</v>
      </c>
      <c r="N64" s="135">
        <v>39.76</v>
      </c>
      <c r="O64" s="96">
        <v>29</v>
      </c>
      <c r="P64" s="131">
        <v>9</v>
      </c>
      <c r="Q64" s="63">
        <f t="shared" si="6"/>
        <v>38</v>
      </c>
      <c r="R64" s="135">
        <v>0</v>
      </c>
      <c r="S64" s="96">
        <v>0</v>
      </c>
      <c r="T64" s="63">
        <f t="shared" si="7"/>
        <v>0</v>
      </c>
      <c r="U64" s="94"/>
      <c r="V64" s="95"/>
      <c r="W64" s="146"/>
      <c r="X64" s="98"/>
      <c r="Y64" s="127"/>
    </row>
    <row r="65" spans="2:25" ht="12.75">
      <c r="B65" s="100">
        <v>9008</v>
      </c>
      <c r="C65" s="101" t="s">
        <v>190</v>
      </c>
      <c r="D65" s="102">
        <v>1</v>
      </c>
      <c r="E65" s="102">
        <v>6505</v>
      </c>
      <c r="F65" s="101" t="s">
        <v>78</v>
      </c>
      <c r="G65" s="103" t="s">
        <v>79</v>
      </c>
      <c r="H65" s="104">
        <v>0</v>
      </c>
      <c r="I65" s="105">
        <v>37.61</v>
      </c>
      <c r="J65" s="136">
        <f t="shared" si="4"/>
        <v>82.39</v>
      </c>
      <c r="K65" s="108">
        <v>0</v>
      </c>
      <c r="L65" s="106" t="s">
        <v>80</v>
      </c>
      <c r="M65" s="136">
        <f t="shared" si="5"/>
        <v>0</v>
      </c>
      <c r="N65" s="137" t="s">
        <v>80</v>
      </c>
      <c r="O65" s="106">
        <v>0</v>
      </c>
      <c r="P65" s="138">
        <v>0</v>
      </c>
      <c r="Q65" s="107">
        <f t="shared" si="6"/>
        <v>0</v>
      </c>
      <c r="R65" s="137">
        <v>0</v>
      </c>
      <c r="S65" s="106">
        <v>0</v>
      </c>
      <c r="T65" s="107">
        <f t="shared" si="7"/>
        <v>0</v>
      </c>
      <c r="U65" s="104">
        <v>0</v>
      </c>
      <c r="V65" s="105">
        <v>0</v>
      </c>
      <c r="W65" s="136">
        <f>IF(OR(V65="снят",V65="н/я",V65="н/ф",V65="",V65=0),0,360-U65-V65)</f>
        <v>0</v>
      </c>
      <c r="X65" s="109">
        <f>SUM(J65:J67,M65:M67,Q65:Q67,T65:T67,W65)</f>
        <v>266.23</v>
      </c>
      <c r="Y65" s="110">
        <f>Y62+1</f>
        <v>20</v>
      </c>
    </row>
    <row r="66" spans="2:25" ht="12.75">
      <c r="B66" s="57"/>
      <c r="C66" s="58"/>
      <c r="D66" s="86">
        <v>2</v>
      </c>
      <c r="E66" s="86">
        <v>5515</v>
      </c>
      <c r="F66" s="58" t="s">
        <v>167</v>
      </c>
      <c r="G66" s="59" t="s">
        <v>191</v>
      </c>
      <c r="H66" s="111">
        <v>5</v>
      </c>
      <c r="I66" s="112">
        <v>36.66</v>
      </c>
      <c r="J66" s="139">
        <f t="shared" si="4"/>
        <v>78.34</v>
      </c>
      <c r="K66" s="115">
        <v>0</v>
      </c>
      <c r="L66" s="113">
        <v>35.5</v>
      </c>
      <c r="M66" s="133">
        <f t="shared" si="5"/>
        <v>64.5</v>
      </c>
      <c r="N66" s="140">
        <v>37.32</v>
      </c>
      <c r="O66" s="113">
        <v>38</v>
      </c>
      <c r="P66" s="141">
        <v>3</v>
      </c>
      <c r="Q66" s="66">
        <f t="shared" si="6"/>
        <v>41</v>
      </c>
      <c r="R66" s="140">
        <v>0</v>
      </c>
      <c r="S66" s="113">
        <v>0</v>
      </c>
      <c r="T66" s="66">
        <f t="shared" si="7"/>
        <v>0</v>
      </c>
      <c r="U66" s="111"/>
      <c r="V66" s="112"/>
      <c r="W66" s="139"/>
      <c r="X66" s="88"/>
      <c r="Y66" s="73"/>
    </row>
    <row r="67" spans="2:25" ht="12.75">
      <c r="B67" s="116"/>
      <c r="C67" s="117"/>
      <c r="D67" s="118">
        <v>3</v>
      </c>
      <c r="E67" s="118">
        <v>5506</v>
      </c>
      <c r="F67" s="117" t="s">
        <v>169</v>
      </c>
      <c r="G67" s="119" t="s">
        <v>192</v>
      </c>
      <c r="H67" s="120">
        <v>0</v>
      </c>
      <c r="I67" s="121" t="s">
        <v>101</v>
      </c>
      <c r="J67" s="142">
        <f t="shared" si="4"/>
        <v>0</v>
      </c>
      <c r="K67" s="123">
        <v>0</v>
      </c>
      <c r="L67" s="122" t="s">
        <v>80</v>
      </c>
      <c r="M67" s="143">
        <f t="shared" si="5"/>
        <v>0</v>
      </c>
      <c r="N67" s="144" t="s">
        <v>101</v>
      </c>
      <c r="O67" s="122">
        <v>0</v>
      </c>
      <c r="P67" s="145">
        <v>0</v>
      </c>
      <c r="Q67" s="124">
        <f t="shared" si="6"/>
        <v>0</v>
      </c>
      <c r="R67" s="144">
        <v>0</v>
      </c>
      <c r="S67" s="122">
        <v>0</v>
      </c>
      <c r="T67" s="124">
        <f t="shared" si="7"/>
        <v>0</v>
      </c>
      <c r="U67" s="120"/>
      <c r="V67" s="121"/>
      <c r="W67" s="142"/>
      <c r="X67" s="125"/>
      <c r="Y67" s="126"/>
    </row>
    <row r="68" spans="2:25" ht="12.75">
      <c r="B68" s="57">
        <v>9025</v>
      </c>
      <c r="C68" s="58" t="s">
        <v>193</v>
      </c>
      <c r="D68" s="86">
        <v>1</v>
      </c>
      <c r="E68" s="86">
        <v>6504</v>
      </c>
      <c r="F68" s="58" t="s">
        <v>91</v>
      </c>
      <c r="G68" s="59" t="s">
        <v>92</v>
      </c>
      <c r="H68" s="111">
        <v>0</v>
      </c>
      <c r="I68" s="112" t="s">
        <v>80</v>
      </c>
      <c r="J68" s="139">
        <f t="shared" si="4"/>
        <v>0</v>
      </c>
      <c r="K68" s="115">
        <v>5</v>
      </c>
      <c r="L68" s="113">
        <v>37.06</v>
      </c>
      <c r="M68" s="139">
        <f t="shared" si="5"/>
        <v>57.94</v>
      </c>
      <c r="N68" s="140">
        <v>40.64</v>
      </c>
      <c r="O68" s="113">
        <v>25</v>
      </c>
      <c r="P68" s="141">
        <v>0</v>
      </c>
      <c r="Q68" s="114">
        <f t="shared" si="6"/>
        <v>25</v>
      </c>
      <c r="R68" s="140">
        <v>0</v>
      </c>
      <c r="S68" s="113">
        <v>0</v>
      </c>
      <c r="T68" s="114">
        <f t="shared" si="7"/>
        <v>0</v>
      </c>
      <c r="U68" s="111">
        <v>0</v>
      </c>
      <c r="V68" s="112">
        <v>0</v>
      </c>
      <c r="W68" s="139">
        <f>IF(OR(V68="снят",V68="н/я",V68="н/ф",V68="",V68=0),0,360-U68-V68)</f>
        <v>0</v>
      </c>
      <c r="X68" s="88">
        <f>SUM(J68:J70,M68:M70,Q68:Q70,T68:T70,W68)</f>
        <v>261.42</v>
      </c>
      <c r="Y68" s="89">
        <f>Y65+1</f>
        <v>21</v>
      </c>
    </row>
    <row r="69" spans="2:25" ht="12.75">
      <c r="B69" s="57"/>
      <c r="C69" s="58"/>
      <c r="D69" s="86">
        <v>2</v>
      </c>
      <c r="E69" s="86">
        <v>6512</v>
      </c>
      <c r="F69" s="58" t="s">
        <v>71</v>
      </c>
      <c r="G69" s="59" t="s">
        <v>72</v>
      </c>
      <c r="H69" s="111">
        <v>10</v>
      </c>
      <c r="I69" s="112">
        <v>39.76</v>
      </c>
      <c r="J69" s="139">
        <f t="shared" si="4"/>
        <v>70.24000000000001</v>
      </c>
      <c r="K69" s="115">
        <v>0</v>
      </c>
      <c r="L69" s="113">
        <v>38.76</v>
      </c>
      <c r="M69" s="133">
        <f t="shared" si="5"/>
        <v>61.24</v>
      </c>
      <c r="N69" s="140">
        <v>42.2</v>
      </c>
      <c r="O69" s="113">
        <v>27</v>
      </c>
      <c r="P69" s="141">
        <v>0</v>
      </c>
      <c r="Q69" s="66">
        <f t="shared" si="6"/>
        <v>27</v>
      </c>
      <c r="R69" s="140">
        <v>0</v>
      </c>
      <c r="S69" s="113">
        <v>0</v>
      </c>
      <c r="T69" s="66">
        <f t="shared" si="7"/>
        <v>0</v>
      </c>
      <c r="U69" s="111"/>
      <c r="V69" s="112"/>
      <c r="W69" s="139"/>
      <c r="X69" s="88"/>
      <c r="Y69" s="73"/>
    </row>
    <row r="70" spans="2:25" ht="12.75">
      <c r="B70" s="90"/>
      <c r="C70" s="91"/>
      <c r="D70" s="92">
        <v>3</v>
      </c>
      <c r="E70" s="92">
        <v>4009</v>
      </c>
      <c r="F70" s="91" t="s">
        <v>194</v>
      </c>
      <c r="G70" s="93" t="s">
        <v>195</v>
      </c>
      <c r="H70" s="94">
        <v>0</v>
      </c>
      <c r="I70" s="95" t="s">
        <v>80</v>
      </c>
      <c r="J70" s="146">
        <f t="shared" si="4"/>
        <v>0</v>
      </c>
      <c r="K70" s="97">
        <v>0</v>
      </c>
      <c r="L70" s="96" t="s">
        <v>80</v>
      </c>
      <c r="M70" s="129">
        <f t="shared" si="5"/>
        <v>0</v>
      </c>
      <c r="N70" s="135">
        <v>39.1</v>
      </c>
      <c r="O70" s="96">
        <v>16</v>
      </c>
      <c r="P70" s="131">
        <v>4</v>
      </c>
      <c r="Q70" s="63">
        <f t="shared" si="6"/>
        <v>20</v>
      </c>
      <c r="R70" s="135">
        <v>0</v>
      </c>
      <c r="S70" s="96">
        <v>0</v>
      </c>
      <c r="T70" s="63">
        <f t="shared" si="7"/>
        <v>0</v>
      </c>
      <c r="U70" s="94"/>
      <c r="V70" s="95"/>
      <c r="W70" s="146"/>
      <c r="X70" s="98"/>
      <c r="Y70" s="127"/>
    </row>
    <row r="71" spans="2:25" ht="12.75">
      <c r="B71" s="100">
        <v>9004</v>
      </c>
      <c r="C71" s="101" t="s">
        <v>196</v>
      </c>
      <c r="D71" s="102">
        <v>1</v>
      </c>
      <c r="E71" s="102">
        <v>3002</v>
      </c>
      <c r="F71" s="101" t="s">
        <v>61</v>
      </c>
      <c r="G71" s="103" t="s">
        <v>197</v>
      </c>
      <c r="H71" s="104">
        <v>0</v>
      </c>
      <c r="I71" s="105" t="s">
        <v>80</v>
      </c>
      <c r="J71" s="136">
        <f t="shared" si="4"/>
        <v>0</v>
      </c>
      <c r="K71" s="108">
        <v>0</v>
      </c>
      <c r="L71" s="106">
        <v>37.6</v>
      </c>
      <c r="M71" s="136">
        <f t="shared" si="5"/>
        <v>62.4</v>
      </c>
      <c r="N71" s="137">
        <v>35.9</v>
      </c>
      <c r="O71" s="106">
        <v>42</v>
      </c>
      <c r="P71" s="138">
        <v>4</v>
      </c>
      <c r="Q71" s="107">
        <f t="shared" si="6"/>
        <v>46</v>
      </c>
      <c r="R71" s="137">
        <v>0</v>
      </c>
      <c r="S71" s="106">
        <v>0</v>
      </c>
      <c r="T71" s="107">
        <f t="shared" si="7"/>
        <v>0</v>
      </c>
      <c r="U71" s="104">
        <v>0</v>
      </c>
      <c r="V71" s="105">
        <v>0</v>
      </c>
      <c r="W71" s="136">
        <f>IF(OR(V71="снят",V71="н/я",V71="н/ф",V71="",V71=0),0,360-U71-V71)</f>
        <v>0</v>
      </c>
      <c r="X71" s="109">
        <f>SUM(J71:J73,M71:M73,Q71:Q73,T71:T73,W71)</f>
        <v>255.29000000000002</v>
      </c>
      <c r="Y71" s="110">
        <f>Y68+1</f>
        <v>22</v>
      </c>
    </row>
    <row r="72" spans="2:25" ht="12.75">
      <c r="B72" s="57"/>
      <c r="C72" s="58"/>
      <c r="D72" s="86">
        <v>2</v>
      </c>
      <c r="E72" s="86">
        <v>3010</v>
      </c>
      <c r="F72" s="58" t="s">
        <v>69</v>
      </c>
      <c r="G72" s="59" t="s">
        <v>198</v>
      </c>
      <c r="H72" s="111">
        <v>0</v>
      </c>
      <c r="I72" s="112">
        <v>40.91</v>
      </c>
      <c r="J72" s="139">
        <f aca="true" t="shared" si="8" ref="J72:J88">IF(OR(I72="снят",I72="н/я",I72="н/ф",I72="",I72=0),0,120-H72-I72)</f>
        <v>79.09</v>
      </c>
      <c r="K72" s="115">
        <v>20</v>
      </c>
      <c r="L72" s="113">
        <v>46.2</v>
      </c>
      <c r="M72" s="133">
        <f aca="true" t="shared" si="9" ref="M72:M88">IF(OR(L72="снят",L72="н/я",L72="н/ф",L72="",L72=0),0,100-K72-L72)</f>
        <v>33.8</v>
      </c>
      <c r="N72" s="140">
        <v>36.1</v>
      </c>
      <c r="O72" s="113">
        <v>34</v>
      </c>
      <c r="P72" s="141">
        <v>0</v>
      </c>
      <c r="Q72" s="66">
        <f aca="true" t="shared" si="10" ref="Q72:Q88">IF(OR(N72="снят",N72="н/я",N72="н/ф",N72=""),0,O72+P72)</f>
        <v>34</v>
      </c>
      <c r="R72" s="140">
        <v>0</v>
      </c>
      <c r="S72" s="113">
        <v>0</v>
      </c>
      <c r="T72" s="66">
        <f aca="true" t="shared" si="11" ref="T72:T88">IF(OR(R72="снят",R72="н/я",R72="н/ф",R72=""),0,S72)</f>
        <v>0</v>
      </c>
      <c r="U72" s="111"/>
      <c r="V72" s="112"/>
      <c r="W72" s="139"/>
      <c r="X72" s="88"/>
      <c r="Y72" s="73"/>
    </row>
    <row r="73" spans="2:25" ht="12.75">
      <c r="B73" s="116"/>
      <c r="C73" s="117"/>
      <c r="D73" s="118">
        <v>3</v>
      </c>
      <c r="E73" s="118">
        <v>6525</v>
      </c>
      <c r="F73" s="117" t="s">
        <v>108</v>
      </c>
      <c r="G73" s="119" t="s">
        <v>109</v>
      </c>
      <c r="H73" s="120">
        <v>0</v>
      </c>
      <c r="I73" s="121" t="s">
        <v>101</v>
      </c>
      <c r="J73" s="142">
        <f t="shared" si="8"/>
        <v>0</v>
      </c>
      <c r="K73" s="123">
        <v>0</v>
      </c>
      <c r="L73" s="122" t="s">
        <v>101</v>
      </c>
      <c r="M73" s="143">
        <f t="shared" si="9"/>
        <v>0</v>
      </c>
      <c r="N73" s="144" t="s">
        <v>101</v>
      </c>
      <c r="O73" s="122">
        <v>0</v>
      </c>
      <c r="P73" s="145">
        <v>0</v>
      </c>
      <c r="Q73" s="124">
        <f t="shared" si="10"/>
        <v>0</v>
      </c>
      <c r="R73" s="144">
        <v>0</v>
      </c>
      <c r="S73" s="122">
        <v>0</v>
      </c>
      <c r="T73" s="124">
        <f t="shared" si="11"/>
        <v>0</v>
      </c>
      <c r="U73" s="120"/>
      <c r="V73" s="121"/>
      <c r="W73" s="142"/>
      <c r="X73" s="125"/>
      <c r="Y73" s="126"/>
    </row>
    <row r="74" spans="2:25" ht="12.75">
      <c r="B74" s="57">
        <v>9026</v>
      </c>
      <c r="C74" s="58" t="s">
        <v>205</v>
      </c>
      <c r="D74" s="86">
        <v>1</v>
      </c>
      <c r="E74" s="86">
        <v>6526</v>
      </c>
      <c r="F74" s="58" t="s">
        <v>85</v>
      </c>
      <c r="G74" s="59" t="s">
        <v>86</v>
      </c>
      <c r="H74" s="111">
        <v>15</v>
      </c>
      <c r="I74" s="112">
        <v>34.45</v>
      </c>
      <c r="J74" s="139">
        <f t="shared" si="8"/>
        <v>70.55</v>
      </c>
      <c r="K74" s="115">
        <v>0</v>
      </c>
      <c r="L74" s="113" t="s">
        <v>80</v>
      </c>
      <c r="M74" s="139">
        <f t="shared" si="9"/>
        <v>0</v>
      </c>
      <c r="N74" s="140">
        <v>39.24</v>
      </c>
      <c r="O74" s="113">
        <v>49</v>
      </c>
      <c r="P74" s="141">
        <v>12</v>
      </c>
      <c r="Q74" s="114">
        <f t="shared" si="10"/>
        <v>61</v>
      </c>
      <c r="R74" s="140">
        <v>0</v>
      </c>
      <c r="S74" s="113">
        <v>0</v>
      </c>
      <c r="T74" s="114">
        <f t="shared" si="11"/>
        <v>0</v>
      </c>
      <c r="U74" s="111">
        <v>0</v>
      </c>
      <c r="V74" s="112">
        <v>0</v>
      </c>
      <c r="W74" s="139">
        <f>IF(OR(V74="снят",V74="н/я",V74="н/ф",V74="",V74=0),0,360-U74-V74)</f>
        <v>0</v>
      </c>
      <c r="X74" s="88">
        <f>SUM(J74:J76,M74:M76,Q74:Q76,T74:T76,W74)</f>
        <v>190.35</v>
      </c>
      <c r="Y74" s="89">
        <f>Y71+1</f>
        <v>23</v>
      </c>
    </row>
    <row r="75" spans="2:25" ht="12.75">
      <c r="B75" s="57"/>
      <c r="C75" s="58"/>
      <c r="D75" s="86">
        <v>2</v>
      </c>
      <c r="E75" s="86">
        <v>5511</v>
      </c>
      <c r="F75" s="58" t="s">
        <v>206</v>
      </c>
      <c r="G75" s="59" t="s">
        <v>207</v>
      </c>
      <c r="H75" s="111">
        <v>0</v>
      </c>
      <c r="I75" s="112" t="s">
        <v>80</v>
      </c>
      <c r="J75" s="139">
        <f t="shared" si="8"/>
        <v>0</v>
      </c>
      <c r="K75" s="115">
        <v>5</v>
      </c>
      <c r="L75" s="113">
        <v>36.2</v>
      </c>
      <c r="M75" s="133">
        <f t="shared" si="9"/>
        <v>58.8</v>
      </c>
      <c r="N75" s="140" t="s">
        <v>80</v>
      </c>
      <c r="O75" s="113">
        <v>0</v>
      </c>
      <c r="P75" s="141">
        <v>0</v>
      </c>
      <c r="Q75" s="66">
        <f t="shared" si="10"/>
        <v>0</v>
      </c>
      <c r="R75" s="140">
        <v>0</v>
      </c>
      <c r="S75" s="113">
        <v>0</v>
      </c>
      <c r="T75" s="66">
        <f t="shared" si="11"/>
        <v>0</v>
      </c>
      <c r="U75" s="111"/>
      <c r="V75" s="112"/>
      <c r="W75" s="139"/>
      <c r="X75" s="88"/>
      <c r="Y75" s="73"/>
    </row>
    <row r="76" spans="2:25" ht="12.75">
      <c r="B76" s="90"/>
      <c r="C76" s="91"/>
      <c r="D76" s="92">
        <v>3</v>
      </c>
      <c r="E76" s="92">
        <v>6527</v>
      </c>
      <c r="F76" s="91" t="s">
        <v>110</v>
      </c>
      <c r="G76" s="93" t="s">
        <v>111</v>
      </c>
      <c r="H76" s="94">
        <v>0</v>
      </c>
      <c r="I76" s="95" t="s">
        <v>80</v>
      </c>
      <c r="J76" s="146">
        <f t="shared" si="8"/>
        <v>0</v>
      </c>
      <c r="K76" s="97">
        <v>0</v>
      </c>
      <c r="L76" s="96" t="s">
        <v>80</v>
      </c>
      <c r="M76" s="129">
        <f t="shared" si="9"/>
        <v>0</v>
      </c>
      <c r="N76" s="135" t="s">
        <v>101</v>
      </c>
      <c r="O76" s="96">
        <v>0</v>
      </c>
      <c r="P76" s="131">
        <v>0</v>
      </c>
      <c r="Q76" s="63">
        <f t="shared" si="10"/>
        <v>0</v>
      </c>
      <c r="R76" s="135">
        <v>0</v>
      </c>
      <c r="S76" s="96">
        <v>0</v>
      </c>
      <c r="T76" s="63">
        <f t="shared" si="11"/>
        <v>0</v>
      </c>
      <c r="U76" s="94"/>
      <c r="V76" s="95"/>
      <c r="W76" s="146"/>
      <c r="X76" s="98"/>
      <c r="Y76" s="127"/>
    </row>
    <row r="77" spans="2:25" ht="12.75">
      <c r="B77" s="100">
        <v>9009</v>
      </c>
      <c r="C77" s="101" t="s">
        <v>203</v>
      </c>
      <c r="D77" s="102">
        <v>1</v>
      </c>
      <c r="E77" s="102">
        <v>6523</v>
      </c>
      <c r="F77" s="101" t="s">
        <v>106</v>
      </c>
      <c r="G77" s="103" t="s">
        <v>107</v>
      </c>
      <c r="H77" s="104">
        <v>0</v>
      </c>
      <c r="I77" s="105" t="s">
        <v>80</v>
      </c>
      <c r="J77" s="136">
        <f t="shared" si="8"/>
        <v>0</v>
      </c>
      <c r="K77" s="108">
        <v>0</v>
      </c>
      <c r="L77" s="106" t="s">
        <v>80</v>
      </c>
      <c r="M77" s="136">
        <f t="shared" si="9"/>
        <v>0</v>
      </c>
      <c r="N77" s="137">
        <v>37</v>
      </c>
      <c r="O77" s="106">
        <v>22</v>
      </c>
      <c r="P77" s="138">
        <v>1</v>
      </c>
      <c r="Q77" s="107">
        <f t="shared" si="10"/>
        <v>23</v>
      </c>
      <c r="R77" s="137">
        <v>0</v>
      </c>
      <c r="S77" s="106">
        <v>0</v>
      </c>
      <c r="T77" s="107">
        <f t="shared" si="11"/>
        <v>0</v>
      </c>
      <c r="U77" s="104">
        <v>0</v>
      </c>
      <c r="V77" s="105">
        <v>0</v>
      </c>
      <c r="W77" s="136">
        <f>IF(OR(V77="снят",V77="н/я",V77="н/ф",V77="",V77=0),0,360-U77-V77)</f>
        <v>0</v>
      </c>
      <c r="X77" s="109">
        <f>SUM(J77:J79,M77:M79,Q77:Q79,T77:T79,W77)</f>
        <v>174.77</v>
      </c>
      <c r="Y77" s="110">
        <f>Y74+1</f>
        <v>24</v>
      </c>
    </row>
    <row r="78" spans="2:25" ht="12.75">
      <c r="B78" s="57"/>
      <c r="C78" s="58"/>
      <c r="D78" s="86">
        <v>2</v>
      </c>
      <c r="E78" s="86">
        <v>6520</v>
      </c>
      <c r="F78" s="58" t="s">
        <v>73</v>
      </c>
      <c r="G78" s="59" t="s">
        <v>74</v>
      </c>
      <c r="H78" s="111">
        <v>0</v>
      </c>
      <c r="I78" s="112">
        <v>41.36</v>
      </c>
      <c r="J78" s="139">
        <f t="shared" si="8"/>
        <v>78.64</v>
      </c>
      <c r="K78" s="115">
        <v>5</v>
      </c>
      <c r="L78" s="113">
        <v>44.87</v>
      </c>
      <c r="M78" s="133">
        <f t="shared" si="9"/>
        <v>50.13</v>
      </c>
      <c r="N78" s="140" t="s">
        <v>80</v>
      </c>
      <c r="O78" s="113">
        <v>0</v>
      </c>
      <c r="P78" s="141">
        <v>0</v>
      </c>
      <c r="Q78" s="66">
        <f t="shared" si="10"/>
        <v>0</v>
      </c>
      <c r="R78" s="140">
        <v>0</v>
      </c>
      <c r="S78" s="113">
        <v>0</v>
      </c>
      <c r="T78" s="66">
        <f t="shared" si="11"/>
        <v>0</v>
      </c>
      <c r="U78" s="111"/>
      <c r="V78" s="112"/>
      <c r="W78" s="139"/>
      <c r="X78" s="88"/>
      <c r="Y78" s="73"/>
    </row>
    <row r="79" spans="2:25" ht="12.75">
      <c r="B79" s="116"/>
      <c r="C79" s="117"/>
      <c r="D79" s="118">
        <v>3</v>
      </c>
      <c r="E79" s="118">
        <v>3006</v>
      </c>
      <c r="F79" s="117" t="s">
        <v>73</v>
      </c>
      <c r="G79" s="119" t="s">
        <v>204</v>
      </c>
      <c r="H79" s="120">
        <v>0</v>
      </c>
      <c r="I79" s="121" t="s">
        <v>80</v>
      </c>
      <c r="J79" s="142">
        <f t="shared" si="8"/>
        <v>0</v>
      </c>
      <c r="K79" s="123">
        <v>0</v>
      </c>
      <c r="L79" s="122" t="s">
        <v>80</v>
      </c>
      <c r="M79" s="143">
        <f t="shared" si="9"/>
        <v>0</v>
      </c>
      <c r="N79" s="144">
        <v>42.22</v>
      </c>
      <c r="O79" s="122">
        <v>23</v>
      </c>
      <c r="P79" s="145">
        <v>0</v>
      </c>
      <c r="Q79" s="124">
        <f t="shared" si="10"/>
        <v>23</v>
      </c>
      <c r="R79" s="144">
        <v>0</v>
      </c>
      <c r="S79" s="122">
        <v>0</v>
      </c>
      <c r="T79" s="124">
        <f t="shared" si="11"/>
        <v>0</v>
      </c>
      <c r="U79" s="120"/>
      <c r="V79" s="121"/>
      <c r="W79" s="142"/>
      <c r="X79" s="125"/>
      <c r="Y79" s="126"/>
    </row>
    <row r="80" spans="2:25" ht="12.75">
      <c r="B80" s="57">
        <v>9019</v>
      </c>
      <c r="C80" s="58" t="s">
        <v>208</v>
      </c>
      <c r="D80" s="86">
        <v>1</v>
      </c>
      <c r="E80" s="86">
        <v>6521</v>
      </c>
      <c r="F80" s="58" t="s">
        <v>104</v>
      </c>
      <c r="G80" s="59" t="s">
        <v>105</v>
      </c>
      <c r="H80" s="111">
        <v>0</v>
      </c>
      <c r="I80" s="112" t="s">
        <v>101</v>
      </c>
      <c r="J80" s="139">
        <f t="shared" si="8"/>
        <v>0</v>
      </c>
      <c r="K80" s="115">
        <v>0</v>
      </c>
      <c r="L80" s="113" t="s">
        <v>101</v>
      </c>
      <c r="M80" s="139">
        <f t="shared" si="9"/>
        <v>0</v>
      </c>
      <c r="N80" s="140" t="s">
        <v>101</v>
      </c>
      <c r="O80" s="113">
        <v>0</v>
      </c>
      <c r="P80" s="141">
        <v>0</v>
      </c>
      <c r="Q80" s="114">
        <f t="shared" si="10"/>
        <v>0</v>
      </c>
      <c r="R80" s="140">
        <v>0</v>
      </c>
      <c r="S80" s="113">
        <v>0</v>
      </c>
      <c r="T80" s="114">
        <f t="shared" si="11"/>
        <v>0</v>
      </c>
      <c r="U80" s="111">
        <v>0</v>
      </c>
      <c r="V80" s="112">
        <v>0</v>
      </c>
      <c r="W80" s="139">
        <f>IF(OR(V80="снят",V80="н/я",V80="н/ф",V80="",V80=0),0,360-U80-V80)</f>
        <v>0</v>
      </c>
      <c r="X80" s="88">
        <f>SUM(J80:J82,M80:M82,Q80:Q82,T80:T82,W80)</f>
        <v>147.25</v>
      </c>
      <c r="Y80" s="89">
        <f>Y77+1</f>
        <v>25</v>
      </c>
    </row>
    <row r="81" spans="2:25" ht="12.75">
      <c r="B81" s="57"/>
      <c r="C81" s="58"/>
      <c r="D81" s="86">
        <v>2</v>
      </c>
      <c r="E81" s="86">
        <v>6528</v>
      </c>
      <c r="F81" s="58" t="s">
        <v>55</v>
      </c>
      <c r="G81" s="59" t="s">
        <v>77</v>
      </c>
      <c r="H81" s="111">
        <v>0</v>
      </c>
      <c r="I81" s="112">
        <v>37.36</v>
      </c>
      <c r="J81" s="139">
        <f t="shared" si="8"/>
        <v>82.64</v>
      </c>
      <c r="K81" s="115">
        <v>15</v>
      </c>
      <c r="L81" s="113">
        <v>44.39</v>
      </c>
      <c r="M81" s="133">
        <f t="shared" si="9"/>
        <v>40.61</v>
      </c>
      <c r="N81" s="140">
        <v>39.98</v>
      </c>
      <c r="O81" s="113">
        <v>12</v>
      </c>
      <c r="P81" s="141">
        <v>12</v>
      </c>
      <c r="Q81" s="66">
        <f t="shared" si="10"/>
        <v>24</v>
      </c>
      <c r="R81" s="140">
        <v>0</v>
      </c>
      <c r="S81" s="113">
        <v>0</v>
      </c>
      <c r="T81" s="66">
        <f t="shared" si="11"/>
        <v>0</v>
      </c>
      <c r="U81" s="111"/>
      <c r="V81" s="112"/>
      <c r="W81" s="139"/>
      <c r="X81" s="88"/>
      <c r="Y81" s="73"/>
    </row>
    <row r="82" spans="2:25" ht="12.75">
      <c r="B82" s="90"/>
      <c r="C82" s="91"/>
      <c r="D82" s="92">
        <v>3</v>
      </c>
      <c r="E82" s="92">
        <v>6510</v>
      </c>
      <c r="F82" s="91" t="s">
        <v>99</v>
      </c>
      <c r="G82" s="93" t="s">
        <v>100</v>
      </c>
      <c r="H82" s="94">
        <v>0</v>
      </c>
      <c r="I82" s="95" t="s">
        <v>101</v>
      </c>
      <c r="J82" s="146">
        <f t="shared" si="8"/>
        <v>0</v>
      </c>
      <c r="K82" s="97">
        <v>0</v>
      </c>
      <c r="L82" s="96" t="s">
        <v>101</v>
      </c>
      <c r="M82" s="129">
        <f t="shared" si="9"/>
        <v>0</v>
      </c>
      <c r="N82" s="135" t="s">
        <v>101</v>
      </c>
      <c r="O82" s="96">
        <v>0</v>
      </c>
      <c r="P82" s="131">
        <v>0</v>
      </c>
      <c r="Q82" s="63">
        <f t="shared" si="10"/>
        <v>0</v>
      </c>
      <c r="R82" s="135">
        <v>0</v>
      </c>
      <c r="S82" s="96">
        <v>0</v>
      </c>
      <c r="T82" s="63">
        <f t="shared" si="11"/>
        <v>0</v>
      </c>
      <c r="U82" s="94"/>
      <c r="V82" s="95"/>
      <c r="W82" s="146"/>
      <c r="X82" s="98"/>
      <c r="Y82" s="127"/>
    </row>
    <row r="83" spans="2:25" ht="12.75">
      <c r="B83" s="100">
        <v>9013</v>
      </c>
      <c r="C83" s="101" t="s">
        <v>199</v>
      </c>
      <c r="D83" s="102">
        <v>1</v>
      </c>
      <c r="E83" s="102">
        <v>4008</v>
      </c>
      <c r="F83" s="101" t="s">
        <v>104</v>
      </c>
      <c r="G83" s="103" t="s">
        <v>200</v>
      </c>
      <c r="H83" s="104">
        <v>0</v>
      </c>
      <c r="I83" s="105" t="s">
        <v>101</v>
      </c>
      <c r="J83" s="136">
        <f t="shared" si="8"/>
        <v>0</v>
      </c>
      <c r="K83" s="108">
        <v>0</v>
      </c>
      <c r="L83" s="106" t="s">
        <v>101</v>
      </c>
      <c r="M83" s="136">
        <f t="shared" si="9"/>
        <v>0</v>
      </c>
      <c r="N83" s="137" t="s">
        <v>101</v>
      </c>
      <c r="O83" s="106">
        <v>0</v>
      </c>
      <c r="P83" s="138">
        <v>0</v>
      </c>
      <c r="Q83" s="107">
        <f t="shared" si="10"/>
        <v>0</v>
      </c>
      <c r="R83" s="137">
        <v>0</v>
      </c>
      <c r="S83" s="106">
        <v>0</v>
      </c>
      <c r="T83" s="107">
        <f t="shared" si="11"/>
        <v>0</v>
      </c>
      <c r="U83" s="104">
        <v>0</v>
      </c>
      <c r="V83" s="105">
        <v>0</v>
      </c>
      <c r="W83" s="136">
        <f>IF(OR(V83="снят",V83="н/я",V83="н/ф",V83="",V83=0),0,360-U83-V83)</f>
        <v>0</v>
      </c>
      <c r="X83" s="109">
        <f>SUM(J83:J85,M83:M85,Q83:Q85,T83:T85,W83)</f>
        <v>132.5</v>
      </c>
      <c r="Y83" s="110">
        <f>Y80+1</f>
        <v>26</v>
      </c>
    </row>
    <row r="84" spans="2:25" ht="12.75">
      <c r="B84" s="57"/>
      <c r="C84" s="58"/>
      <c r="D84" s="86">
        <v>2</v>
      </c>
      <c r="E84" s="86">
        <v>4021</v>
      </c>
      <c r="F84" s="58" t="s">
        <v>110</v>
      </c>
      <c r="G84" s="59" t="s">
        <v>201</v>
      </c>
      <c r="H84" s="111">
        <v>5</v>
      </c>
      <c r="I84" s="112">
        <v>40.69</v>
      </c>
      <c r="J84" s="139">
        <f t="shared" si="8"/>
        <v>74.31</v>
      </c>
      <c r="K84" s="115">
        <v>5</v>
      </c>
      <c r="L84" s="113">
        <v>36.81</v>
      </c>
      <c r="M84" s="133">
        <f t="shared" si="9"/>
        <v>58.19</v>
      </c>
      <c r="N84" s="140" t="s">
        <v>101</v>
      </c>
      <c r="O84" s="113">
        <v>0</v>
      </c>
      <c r="P84" s="141">
        <v>0</v>
      </c>
      <c r="Q84" s="66">
        <f t="shared" si="10"/>
        <v>0</v>
      </c>
      <c r="R84" s="140">
        <v>0</v>
      </c>
      <c r="S84" s="113">
        <v>0</v>
      </c>
      <c r="T84" s="66">
        <f t="shared" si="11"/>
        <v>0</v>
      </c>
      <c r="U84" s="111"/>
      <c r="V84" s="112"/>
      <c r="W84" s="139"/>
      <c r="X84" s="88"/>
      <c r="Y84" s="73"/>
    </row>
    <row r="85" spans="2:25" ht="12.75">
      <c r="B85" s="116"/>
      <c r="C85" s="117"/>
      <c r="D85" s="118">
        <v>3</v>
      </c>
      <c r="E85" s="118">
        <v>4026</v>
      </c>
      <c r="F85" s="117" t="s">
        <v>117</v>
      </c>
      <c r="G85" s="119" t="s">
        <v>202</v>
      </c>
      <c r="H85" s="120">
        <v>0</v>
      </c>
      <c r="I85" s="121" t="s">
        <v>101</v>
      </c>
      <c r="J85" s="142">
        <f t="shared" si="8"/>
        <v>0</v>
      </c>
      <c r="K85" s="123">
        <v>0</v>
      </c>
      <c r="L85" s="122" t="s">
        <v>80</v>
      </c>
      <c r="M85" s="143">
        <f t="shared" si="9"/>
        <v>0</v>
      </c>
      <c r="N85" s="144" t="s">
        <v>101</v>
      </c>
      <c r="O85" s="122">
        <v>0</v>
      </c>
      <c r="P85" s="145">
        <v>0</v>
      </c>
      <c r="Q85" s="124">
        <f t="shared" si="10"/>
        <v>0</v>
      </c>
      <c r="R85" s="144">
        <v>0</v>
      </c>
      <c r="S85" s="122">
        <v>0</v>
      </c>
      <c r="T85" s="124">
        <f t="shared" si="11"/>
        <v>0</v>
      </c>
      <c r="U85" s="120"/>
      <c r="V85" s="121"/>
      <c r="W85" s="142"/>
      <c r="X85" s="125"/>
      <c r="Y85" s="126"/>
    </row>
    <row r="86" spans="2:25" ht="12.75">
      <c r="B86" s="57">
        <v>9010</v>
      </c>
      <c r="C86" s="58" t="s">
        <v>209</v>
      </c>
      <c r="D86" s="86">
        <v>1</v>
      </c>
      <c r="E86" s="86">
        <v>6517</v>
      </c>
      <c r="F86" s="58" t="s">
        <v>102</v>
      </c>
      <c r="G86" s="59" t="s">
        <v>103</v>
      </c>
      <c r="H86" s="111">
        <v>0</v>
      </c>
      <c r="I86" s="112">
        <v>65.2</v>
      </c>
      <c r="J86" s="139">
        <f t="shared" si="8"/>
        <v>54.8</v>
      </c>
      <c r="K86" s="115">
        <v>0</v>
      </c>
      <c r="L86" s="113" t="s">
        <v>80</v>
      </c>
      <c r="M86" s="139">
        <f t="shared" si="9"/>
        <v>0</v>
      </c>
      <c r="N86" s="140">
        <v>39.52</v>
      </c>
      <c r="O86" s="113">
        <v>27</v>
      </c>
      <c r="P86" s="141">
        <v>2</v>
      </c>
      <c r="Q86" s="114">
        <f t="shared" si="10"/>
        <v>29</v>
      </c>
      <c r="R86" s="140">
        <v>0</v>
      </c>
      <c r="S86" s="113">
        <v>0</v>
      </c>
      <c r="T86" s="114">
        <f t="shared" si="11"/>
        <v>0</v>
      </c>
      <c r="U86" s="111">
        <v>0</v>
      </c>
      <c r="V86" s="112">
        <v>0</v>
      </c>
      <c r="W86" s="139">
        <f>IF(OR(V86="снят",V86="н/я",V86="н/ф",V86="",V86=0),0,360-U86-V86)</f>
        <v>0</v>
      </c>
      <c r="X86" s="88">
        <f>SUM(J86:J88,M86:M88,Q86:Q88,T86:T88,W86)</f>
        <v>83.8</v>
      </c>
      <c r="Y86" s="89">
        <f>Y83+1</f>
        <v>27</v>
      </c>
    </row>
    <row r="87" spans="2:25" ht="12.75">
      <c r="B87" s="57"/>
      <c r="C87" s="58"/>
      <c r="D87" s="86">
        <v>2</v>
      </c>
      <c r="E87" s="86">
        <v>4004</v>
      </c>
      <c r="F87" s="58" t="s">
        <v>187</v>
      </c>
      <c r="G87" s="59" t="s">
        <v>210</v>
      </c>
      <c r="H87" s="111">
        <v>0</v>
      </c>
      <c r="I87" s="112" t="s">
        <v>80</v>
      </c>
      <c r="J87" s="139">
        <f t="shared" si="8"/>
        <v>0</v>
      </c>
      <c r="K87" s="115">
        <v>0</v>
      </c>
      <c r="L87" s="113" t="s">
        <v>80</v>
      </c>
      <c r="M87" s="133">
        <f t="shared" si="9"/>
        <v>0</v>
      </c>
      <c r="N87" s="140" t="s">
        <v>80</v>
      </c>
      <c r="O87" s="113">
        <v>0</v>
      </c>
      <c r="P87" s="141">
        <v>0</v>
      </c>
      <c r="Q87" s="66">
        <f t="shared" si="10"/>
        <v>0</v>
      </c>
      <c r="R87" s="140">
        <v>0</v>
      </c>
      <c r="S87" s="113">
        <v>0</v>
      </c>
      <c r="T87" s="66">
        <f t="shared" si="11"/>
        <v>0</v>
      </c>
      <c r="U87" s="111"/>
      <c r="V87" s="112"/>
      <c r="W87" s="139"/>
      <c r="X87" s="88"/>
      <c r="Y87" s="73"/>
    </row>
    <row r="88" spans="2:25" ht="12.75">
      <c r="B88" s="90"/>
      <c r="C88" s="91"/>
      <c r="D88" s="92">
        <v>3</v>
      </c>
      <c r="E88" s="92">
        <v>3003</v>
      </c>
      <c r="F88" s="91" t="s">
        <v>97</v>
      </c>
      <c r="G88" s="93" t="s">
        <v>211</v>
      </c>
      <c r="H88" s="94">
        <v>0</v>
      </c>
      <c r="I88" s="95" t="s">
        <v>80</v>
      </c>
      <c r="J88" s="146">
        <f t="shared" si="8"/>
        <v>0</v>
      </c>
      <c r="K88" s="97">
        <v>0</v>
      </c>
      <c r="L88" s="96" t="s">
        <v>80</v>
      </c>
      <c r="M88" s="129">
        <f t="shared" si="9"/>
        <v>0</v>
      </c>
      <c r="N88" s="135" t="s">
        <v>101</v>
      </c>
      <c r="O88" s="96">
        <v>0</v>
      </c>
      <c r="P88" s="131">
        <v>0</v>
      </c>
      <c r="Q88" s="63">
        <f t="shared" si="10"/>
        <v>0</v>
      </c>
      <c r="R88" s="135">
        <v>0</v>
      </c>
      <c r="S88" s="96">
        <v>0</v>
      </c>
      <c r="T88" s="63">
        <f t="shared" si="11"/>
        <v>0</v>
      </c>
      <c r="U88" s="94"/>
      <c r="V88" s="95"/>
      <c r="W88" s="146"/>
      <c r="X88" s="98"/>
      <c r="Y88" s="127"/>
    </row>
    <row r="89" spans="2:25" ht="13.5" thickBot="1">
      <c r="B89" s="74"/>
      <c r="C89" s="75"/>
      <c r="D89" s="75"/>
      <c r="E89" s="75"/>
      <c r="F89" s="75"/>
      <c r="G89" s="76"/>
      <c r="H89" s="77"/>
      <c r="I89" s="75"/>
      <c r="J89" s="78"/>
      <c r="K89" s="77"/>
      <c r="L89" s="75"/>
      <c r="M89" s="78"/>
      <c r="N89" s="77"/>
      <c r="O89" s="75"/>
      <c r="P89" s="76"/>
      <c r="Q89" s="78"/>
      <c r="R89" s="77"/>
      <c r="S89" s="75"/>
      <c r="T89" s="78"/>
      <c r="U89" s="77"/>
      <c r="V89" s="75"/>
      <c r="W89" s="78"/>
      <c r="X89" s="79"/>
      <c r="Y89" s="80"/>
    </row>
  </sheetData>
  <sheetProtection/>
  <mergeCells count="13">
    <mergeCell ref="Y6:Y7"/>
    <mergeCell ref="X6:X7"/>
    <mergeCell ref="C6:C7"/>
    <mergeCell ref="G6:G7"/>
    <mergeCell ref="K6:M6"/>
    <mergeCell ref="H6:J6"/>
    <mergeCell ref="F6:F7"/>
    <mergeCell ref="E6:E7"/>
    <mergeCell ref="N6:Q6"/>
    <mergeCell ref="R6:T6"/>
    <mergeCell ref="U6:W6"/>
    <mergeCell ref="D6:D7"/>
    <mergeCell ref="B6:B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2"/>
    <pageSetUpPr fitToPage="1"/>
  </sheetPr>
  <dimension ref="B2:U36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15" width="7.75390625" style="36" customWidth="1"/>
    <col min="16" max="18" width="7.75390625" style="36" hidden="1" customWidth="1"/>
    <col min="19" max="19" width="7.75390625" style="36" customWidth="1"/>
    <col min="20" max="20" width="6.75390625" style="36" hidden="1" customWidth="1"/>
    <col min="21" max="21" width="6.75390625" style="36" customWidth="1"/>
    <col min="22" max="16384" width="9.125" style="36" customWidth="1"/>
  </cols>
  <sheetData>
    <row r="1" ht="5.25" customHeight="1"/>
    <row r="2" spans="2:21" ht="18.75">
      <c r="B2" s="81" t="str">
        <f>Title!D5</f>
        <v>«Золотой Ник - 2009»</v>
      </c>
      <c r="C2" s="38"/>
      <c r="D2" s="38"/>
      <c r="F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5" ht="15">
      <c r="B3" s="41" t="s">
        <v>9</v>
      </c>
      <c r="E3" s="42"/>
    </row>
    <row r="4" spans="2:19" s="35" customFormat="1" ht="12.75">
      <c r="B4" s="43" t="s">
        <v>54</v>
      </c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48"/>
    </row>
    <row r="5" spans="5:19" s="35" customFormat="1" ht="13.5" thickBot="1">
      <c r="E5" s="42"/>
      <c r="F5" s="83"/>
      <c r="G5" s="83"/>
      <c r="H5" s="83"/>
      <c r="I5" s="83"/>
      <c r="J5" s="84"/>
      <c r="K5" s="83"/>
      <c r="L5" s="83"/>
      <c r="M5" s="84"/>
      <c r="N5" s="83"/>
      <c r="O5" s="83"/>
      <c r="P5" s="83"/>
      <c r="Q5" s="83"/>
      <c r="R5" s="83"/>
      <c r="S5" s="48"/>
    </row>
    <row r="6" spans="2:2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28</v>
      </c>
      <c r="G6" s="154"/>
      <c r="H6" s="154"/>
      <c r="I6" s="153" t="s">
        <v>29</v>
      </c>
      <c r="J6" s="154"/>
      <c r="K6" s="154"/>
      <c r="L6" s="153" t="s">
        <v>35</v>
      </c>
      <c r="M6" s="154"/>
      <c r="N6" s="154"/>
      <c r="O6" s="155"/>
      <c r="P6" s="153" t="s">
        <v>36</v>
      </c>
      <c r="Q6" s="154"/>
      <c r="R6" s="155"/>
      <c r="S6" s="160" t="s">
        <v>37</v>
      </c>
      <c r="T6" s="156" t="s">
        <v>30</v>
      </c>
      <c r="U6" s="156" t="s">
        <v>30</v>
      </c>
    </row>
    <row r="7" spans="2:21" ht="34.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38</v>
      </c>
      <c r="I7" s="55" t="s">
        <v>31</v>
      </c>
      <c r="J7" s="53" t="s">
        <v>32</v>
      </c>
      <c r="K7" s="53" t="s">
        <v>38</v>
      </c>
      <c r="L7" s="55" t="s">
        <v>32</v>
      </c>
      <c r="M7" s="53" t="s">
        <v>39</v>
      </c>
      <c r="N7" s="53" t="s">
        <v>40</v>
      </c>
      <c r="O7" s="56" t="s">
        <v>38</v>
      </c>
      <c r="P7" s="55" t="s">
        <v>32</v>
      </c>
      <c r="Q7" s="53" t="s">
        <v>41</v>
      </c>
      <c r="R7" s="56" t="s">
        <v>38</v>
      </c>
      <c r="S7" s="161"/>
      <c r="T7" s="157"/>
      <c r="U7" s="157"/>
    </row>
    <row r="8" spans="2:21" ht="12.75">
      <c r="B8" s="57">
        <v>6514</v>
      </c>
      <c r="C8" s="58" t="s">
        <v>59</v>
      </c>
      <c r="D8" s="58" t="s">
        <v>49</v>
      </c>
      <c r="E8" s="59" t="s">
        <v>60</v>
      </c>
      <c r="F8" s="69">
        <v>0</v>
      </c>
      <c r="G8" s="70">
        <v>28.38</v>
      </c>
      <c r="H8" s="70">
        <f aca="true" t="shared" si="0" ref="H8:H35">IF(OR(G8="снят",G8="н/я",G8="н/ф",G8=0),0,120-G8-F8)</f>
        <v>91.62</v>
      </c>
      <c r="I8" s="71">
        <v>5</v>
      </c>
      <c r="J8" s="70">
        <v>30.3</v>
      </c>
      <c r="K8" s="70">
        <f aca="true" t="shared" si="1" ref="K8:K35">IF(OR(J8="снят",J8="н/я",J8="н/ф",J8=0),0,100-J8-I8)</f>
        <v>64.7</v>
      </c>
      <c r="L8" s="85">
        <v>38.04</v>
      </c>
      <c r="M8" s="65">
        <v>51</v>
      </c>
      <c r="N8" s="65">
        <v>13</v>
      </c>
      <c r="O8" s="66">
        <f aca="true" t="shared" si="2" ref="O8:O35">IF(OR(L8="снят",L8="н/я",L8="н/ф",L8=0),0,M8+N8)</f>
        <v>64</v>
      </c>
      <c r="P8" s="85">
        <v>0</v>
      </c>
      <c r="Q8" s="65">
        <v>0</v>
      </c>
      <c r="R8" s="66">
        <f aca="true" t="shared" si="3" ref="R8:R35">IF(OR(P8="снят",P8="н/я",P8="н/ф",P8=0),0,Q8)</f>
        <v>0</v>
      </c>
      <c r="S8" s="67">
        <f aca="true" t="shared" si="4" ref="S8:S35">SUMIF($7:$7,"баллы",$A8:$IV8)</f>
        <v>220.32</v>
      </c>
      <c r="T8" s="68">
        <v>1</v>
      </c>
      <c r="U8" s="68">
        <f>IF(S8=0,"—",1)</f>
        <v>1</v>
      </c>
    </row>
    <row r="9" spans="2:21" ht="12.75">
      <c r="B9" s="57">
        <v>6501</v>
      </c>
      <c r="C9" s="58" t="s">
        <v>55</v>
      </c>
      <c r="D9" s="58" t="s">
        <v>49</v>
      </c>
      <c r="E9" s="59" t="s">
        <v>56</v>
      </c>
      <c r="F9" s="69">
        <v>0</v>
      </c>
      <c r="G9" s="70">
        <v>28.85</v>
      </c>
      <c r="H9" s="70">
        <f t="shared" si="0"/>
        <v>91.15</v>
      </c>
      <c r="I9" s="71">
        <v>0</v>
      </c>
      <c r="J9" s="70">
        <v>29.12</v>
      </c>
      <c r="K9" s="70">
        <f t="shared" si="1"/>
        <v>70.88</v>
      </c>
      <c r="L9" s="85">
        <v>38.54</v>
      </c>
      <c r="M9" s="65">
        <v>41</v>
      </c>
      <c r="N9" s="65">
        <v>13</v>
      </c>
      <c r="O9" s="66">
        <f t="shared" si="2"/>
        <v>54</v>
      </c>
      <c r="P9" s="85">
        <v>0</v>
      </c>
      <c r="Q9" s="65">
        <v>0</v>
      </c>
      <c r="R9" s="66">
        <f t="shared" si="3"/>
        <v>0</v>
      </c>
      <c r="S9" s="72">
        <f t="shared" si="4"/>
        <v>216.03</v>
      </c>
      <c r="T9" s="73">
        <f aca="true" t="shared" si="5" ref="T9:T35">T8+1</f>
        <v>2</v>
      </c>
      <c r="U9" s="73">
        <f aca="true" t="shared" si="6" ref="U9:U35">IF(S9=0,"—",U8+1)</f>
        <v>2</v>
      </c>
    </row>
    <row r="10" spans="2:21" ht="12.75">
      <c r="B10" s="57">
        <v>6518</v>
      </c>
      <c r="C10" s="58" t="s">
        <v>57</v>
      </c>
      <c r="D10" s="58" t="s">
        <v>49</v>
      </c>
      <c r="E10" s="59" t="s">
        <v>58</v>
      </c>
      <c r="F10" s="69">
        <v>0</v>
      </c>
      <c r="G10" s="70">
        <v>35.95</v>
      </c>
      <c r="H10" s="70">
        <f t="shared" si="0"/>
        <v>84.05</v>
      </c>
      <c r="I10" s="71">
        <v>0</v>
      </c>
      <c r="J10" s="70">
        <v>36.31</v>
      </c>
      <c r="K10" s="70">
        <f t="shared" si="1"/>
        <v>63.69</v>
      </c>
      <c r="L10" s="85">
        <v>39.43</v>
      </c>
      <c r="M10" s="65">
        <v>43</v>
      </c>
      <c r="N10" s="65">
        <v>12</v>
      </c>
      <c r="O10" s="66">
        <f t="shared" si="2"/>
        <v>55</v>
      </c>
      <c r="P10" s="85">
        <v>0</v>
      </c>
      <c r="Q10" s="65">
        <v>0</v>
      </c>
      <c r="R10" s="66">
        <f t="shared" si="3"/>
        <v>0</v>
      </c>
      <c r="S10" s="72">
        <f t="shared" si="4"/>
        <v>202.74</v>
      </c>
      <c r="T10" s="73">
        <f t="shared" si="5"/>
        <v>3</v>
      </c>
      <c r="U10" s="73">
        <f t="shared" si="6"/>
        <v>3</v>
      </c>
    </row>
    <row r="11" spans="2:21" ht="12.75">
      <c r="B11" s="57">
        <v>6502</v>
      </c>
      <c r="C11" s="58" t="s">
        <v>61</v>
      </c>
      <c r="D11" s="58" t="s">
        <v>50</v>
      </c>
      <c r="E11" s="59" t="s">
        <v>62</v>
      </c>
      <c r="F11" s="69">
        <v>0</v>
      </c>
      <c r="G11" s="70">
        <v>30.45</v>
      </c>
      <c r="H11" s="70">
        <f t="shared" si="0"/>
        <v>89.55</v>
      </c>
      <c r="I11" s="71">
        <v>5</v>
      </c>
      <c r="J11" s="70">
        <v>30.23</v>
      </c>
      <c r="K11" s="70">
        <f t="shared" si="1"/>
        <v>64.77</v>
      </c>
      <c r="L11" s="85">
        <v>38.7</v>
      </c>
      <c r="M11" s="65">
        <v>37</v>
      </c>
      <c r="N11" s="65">
        <v>9</v>
      </c>
      <c r="O11" s="66">
        <f t="shared" si="2"/>
        <v>46</v>
      </c>
      <c r="P11" s="85">
        <v>0</v>
      </c>
      <c r="Q11" s="65">
        <v>0</v>
      </c>
      <c r="R11" s="66">
        <f t="shared" si="3"/>
        <v>0</v>
      </c>
      <c r="S11" s="72">
        <f t="shared" si="4"/>
        <v>200.32</v>
      </c>
      <c r="T11" s="73">
        <f t="shared" si="5"/>
        <v>4</v>
      </c>
      <c r="U11" s="73">
        <f t="shared" si="6"/>
        <v>4</v>
      </c>
    </row>
    <row r="12" spans="2:21" ht="12.75">
      <c r="B12" s="57">
        <v>6506</v>
      </c>
      <c r="C12" s="58" t="s">
        <v>65</v>
      </c>
      <c r="D12" s="58" t="s">
        <v>49</v>
      </c>
      <c r="E12" s="59" t="s">
        <v>66</v>
      </c>
      <c r="F12" s="69">
        <v>10</v>
      </c>
      <c r="G12" s="70">
        <v>33.94</v>
      </c>
      <c r="H12" s="70">
        <f t="shared" si="0"/>
        <v>76.06</v>
      </c>
      <c r="I12" s="71">
        <v>0</v>
      </c>
      <c r="J12" s="70">
        <v>31.31</v>
      </c>
      <c r="K12" s="70">
        <f t="shared" si="1"/>
        <v>68.69</v>
      </c>
      <c r="L12" s="85">
        <v>41.95</v>
      </c>
      <c r="M12" s="65">
        <v>43</v>
      </c>
      <c r="N12" s="65">
        <v>0</v>
      </c>
      <c r="O12" s="66">
        <f t="shared" si="2"/>
        <v>43</v>
      </c>
      <c r="P12" s="85">
        <v>0</v>
      </c>
      <c r="Q12" s="65">
        <v>0</v>
      </c>
      <c r="R12" s="66">
        <f t="shared" si="3"/>
        <v>0</v>
      </c>
      <c r="S12" s="72">
        <f t="shared" si="4"/>
        <v>187.75</v>
      </c>
      <c r="T12" s="73">
        <f t="shared" si="5"/>
        <v>5</v>
      </c>
      <c r="U12" s="73">
        <f t="shared" si="6"/>
        <v>5</v>
      </c>
    </row>
    <row r="13" spans="2:21" ht="12.75">
      <c r="B13" s="57">
        <v>6503</v>
      </c>
      <c r="C13" s="58" t="s">
        <v>63</v>
      </c>
      <c r="D13" s="58" t="s">
        <v>51</v>
      </c>
      <c r="E13" s="59" t="s">
        <v>64</v>
      </c>
      <c r="F13" s="69">
        <v>0</v>
      </c>
      <c r="G13" s="70">
        <v>33.32</v>
      </c>
      <c r="H13" s="70">
        <f t="shared" si="0"/>
        <v>86.68</v>
      </c>
      <c r="I13" s="71">
        <v>5</v>
      </c>
      <c r="J13" s="70">
        <v>36.29</v>
      </c>
      <c r="K13" s="70">
        <f t="shared" si="1"/>
        <v>58.71</v>
      </c>
      <c r="L13" s="85">
        <v>43.55</v>
      </c>
      <c r="M13" s="65">
        <v>40</v>
      </c>
      <c r="N13" s="65">
        <v>0</v>
      </c>
      <c r="O13" s="66">
        <f t="shared" si="2"/>
        <v>40</v>
      </c>
      <c r="P13" s="85">
        <v>0</v>
      </c>
      <c r="Q13" s="65">
        <v>0</v>
      </c>
      <c r="R13" s="66">
        <f t="shared" si="3"/>
        <v>0</v>
      </c>
      <c r="S13" s="72">
        <f t="shared" si="4"/>
        <v>185.39000000000001</v>
      </c>
      <c r="T13" s="73">
        <f t="shared" si="5"/>
        <v>6</v>
      </c>
      <c r="U13" s="73">
        <f t="shared" si="6"/>
        <v>6</v>
      </c>
    </row>
    <row r="14" spans="2:21" ht="12.75">
      <c r="B14" s="57">
        <v>6522</v>
      </c>
      <c r="C14" s="58" t="s">
        <v>67</v>
      </c>
      <c r="D14" s="58" t="s">
        <v>50</v>
      </c>
      <c r="E14" s="59" t="s">
        <v>68</v>
      </c>
      <c r="F14" s="69">
        <v>0</v>
      </c>
      <c r="G14" s="70">
        <v>40.16</v>
      </c>
      <c r="H14" s="70">
        <f t="shared" si="0"/>
        <v>79.84</v>
      </c>
      <c r="I14" s="71">
        <v>5</v>
      </c>
      <c r="J14" s="70">
        <v>40.19</v>
      </c>
      <c r="K14" s="70">
        <f t="shared" si="1"/>
        <v>54.81</v>
      </c>
      <c r="L14" s="85">
        <v>39.73</v>
      </c>
      <c r="M14" s="65">
        <v>35</v>
      </c>
      <c r="N14" s="65">
        <v>8</v>
      </c>
      <c r="O14" s="66">
        <f t="shared" si="2"/>
        <v>43</v>
      </c>
      <c r="P14" s="85">
        <v>0</v>
      </c>
      <c r="Q14" s="65">
        <v>0</v>
      </c>
      <c r="R14" s="66">
        <f t="shared" si="3"/>
        <v>0</v>
      </c>
      <c r="S14" s="72">
        <f t="shared" si="4"/>
        <v>177.65</v>
      </c>
      <c r="T14" s="73">
        <f t="shared" si="5"/>
        <v>7</v>
      </c>
      <c r="U14" s="73">
        <f t="shared" si="6"/>
        <v>7</v>
      </c>
    </row>
    <row r="15" spans="2:21" ht="12.75">
      <c r="B15" s="57">
        <v>6524</v>
      </c>
      <c r="C15" s="58" t="s">
        <v>75</v>
      </c>
      <c r="D15" s="58" t="s">
        <v>49</v>
      </c>
      <c r="E15" s="59" t="s">
        <v>76</v>
      </c>
      <c r="F15" s="69">
        <v>5</v>
      </c>
      <c r="G15" s="70">
        <v>32.35</v>
      </c>
      <c r="H15" s="70">
        <f t="shared" si="0"/>
        <v>82.65</v>
      </c>
      <c r="I15" s="71">
        <v>15</v>
      </c>
      <c r="J15" s="70">
        <v>35.68</v>
      </c>
      <c r="K15" s="70">
        <f t="shared" si="1"/>
        <v>49.31999999999999</v>
      </c>
      <c r="L15" s="85">
        <v>42.32</v>
      </c>
      <c r="M15" s="65">
        <v>32</v>
      </c>
      <c r="N15" s="65">
        <v>0</v>
      </c>
      <c r="O15" s="66">
        <f t="shared" si="2"/>
        <v>32</v>
      </c>
      <c r="P15" s="85">
        <v>0</v>
      </c>
      <c r="Q15" s="65">
        <v>0</v>
      </c>
      <c r="R15" s="66">
        <f t="shared" si="3"/>
        <v>0</v>
      </c>
      <c r="S15" s="72">
        <f t="shared" si="4"/>
        <v>163.97</v>
      </c>
      <c r="T15" s="73">
        <f t="shared" si="5"/>
        <v>8</v>
      </c>
      <c r="U15" s="73">
        <f t="shared" si="6"/>
        <v>8</v>
      </c>
    </row>
    <row r="16" spans="2:21" ht="12.75">
      <c r="B16" s="57">
        <v>6515</v>
      </c>
      <c r="C16" s="58" t="s">
        <v>69</v>
      </c>
      <c r="D16" s="58" t="s">
        <v>50</v>
      </c>
      <c r="E16" s="59" t="s">
        <v>70</v>
      </c>
      <c r="F16" s="69">
        <v>0</v>
      </c>
      <c r="G16" s="70">
        <v>40.46</v>
      </c>
      <c r="H16" s="70">
        <f t="shared" si="0"/>
        <v>79.53999999999999</v>
      </c>
      <c r="I16" s="71">
        <v>0</v>
      </c>
      <c r="J16" s="70">
        <v>45.21</v>
      </c>
      <c r="K16" s="70">
        <f t="shared" si="1"/>
        <v>54.79</v>
      </c>
      <c r="L16" s="85">
        <v>41.74</v>
      </c>
      <c r="M16" s="65">
        <v>25</v>
      </c>
      <c r="N16" s="65">
        <v>0</v>
      </c>
      <c r="O16" s="66">
        <f t="shared" si="2"/>
        <v>25</v>
      </c>
      <c r="P16" s="85">
        <v>0</v>
      </c>
      <c r="Q16" s="65">
        <v>0</v>
      </c>
      <c r="R16" s="66">
        <f t="shared" si="3"/>
        <v>0</v>
      </c>
      <c r="S16" s="72">
        <f t="shared" si="4"/>
        <v>159.32999999999998</v>
      </c>
      <c r="T16" s="73">
        <f t="shared" si="5"/>
        <v>9</v>
      </c>
      <c r="U16" s="73">
        <f t="shared" si="6"/>
        <v>9</v>
      </c>
    </row>
    <row r="17" spans="2:21" ht="12.75">
      <c r="B17" s="57">
        <v>6512</v>
      </c>
      <c r="C17" s="58" t="s">
        <v>71</v>
      </c>
      <c r="D17" s="58" t="s">
        <v>52</v>
      </c>
      <c r="E17" s="59" t="s">
        <v>72</v>
      </c>
      <c r="F17" s="69">
        <v>10</v>
      </c>
      <c r="G17" s="70">
        <v>39.76</v>
      </c>
      <c r="H17" s="70">
        <f t="shared" si="0"/>
        <v>70.24000000000001</v>
      </c>
      <c r="I17" s="71">
        <v>0</v>
      </c>
      <c r="J17" s="70">
        <v>38.76</v>
      </c>
      <c r="K17" s="70">
        <f t="shared" si="1"/>
        <v>61.24</v>
      </c>
      <c r="L17" s="85">
        <v>42.2</v>
      </c>
      <c r="M17" s="65">
        <v>27</v>
      </c>
      <c r="N17" s="65">
        <v>0</v>
      </c>
      <c r="O17" s="66">
        <f t="shared" si="2"/>
        <v>27</v>
      </c>
      <c r="P17" s="85">
        <v>0</v>
      </c>
      <c r="Q17" s="65">
        <v>0</v>
      </c>
      <c r="R17" s="66">
        <f t="shared" si="3"/>
        <v>0</v>
      </c>
      <c r="S17" s="72">
        <f t="shared" si="4"/>
        <v>158.48000000000002</v>
      </c>
      <c r="T17" s="73">
        <f t="shared" si="5"/>
        <v>10</v>
      </c>
      <c r="U17" s="73">
        <f t="shared" si="6"/>
        <v>10</v>
      </c>
    </row>
    <row r="18" spans="2:21" ht="12.75">
      <c r="B18" s="57">
        <v>6528</v>
      </c>
      <c r="C18" s="58" t="s">
        <v>55</v>
      </c>
      <c r="D18" s="58" t="s">
        <v>49</v>
      </c>
      <c r="E18" s="59" t="s">
        <v>77</v>
      </c>
      <c r="F18" s="69">
        <v>0</v>
      </c>
      <c r="G18" s="70">
        <v>37.36</v>
      </c>
      <c r="H18" s="70">
        <f t="shared" si="0"/>
        <v>82.64</v>
      </c>
      <c r="I18" s="71">
        <v>15</v>
      </c>
      <c r="J18" s="70">
        <v>44.39</v>
      </c>
      <c r="K18" s="70">
        <f t="shared" si="1"/>
        <v>40.61</v>
      </c>
      <c r="L18" s="85">
        <v>39.98</v>
      </c>
      <c r="M18" s="65">
        <v>12</v>
      </c>
      <c r="N18" s="65">
        <v>12</v>
      </c>
      <c r="O18" s="66">
        <f t="shared" si="2"/>
        <v>24</v>
      </c>
      <c r="P18" s="85">
        <v>0</v>
      </c>
      <c r="Q18" s="65">
        <v>0</v>
      </c>
      <c r="R18" s="66">
        <f t="shared" si="3"/>
        <v>0</v>
      </c>
      <c r="S18" s="72">
        <f t="shared" si="4"/>
        <v>147.25</v>
      </c>
      <c r="T18" s="73">
        <f t="shared" si="5"/>
        <v>11</v>
      </c>
      <c r="U18" s="73">
        <f t="shared" si="6"/>
        <v>11</v>
      </c>
    </row>
    <row r="19" spans="2:21" ht="12.75">
      <c r="B19" s="57">
        <v>6526</v>
      </c>
      <c r="C19" s="58" t="s">
        <v>85</v>
      </c>
      <c r="D19" s="58" t="s">
        <v>49</v>
      </c>
      <c r="E19" s="59" t="s">
        <v>86</v>
      </c>
      <c r="F19" s="69">
        <v>15</v>
      </c>
      <c r="G19" s="70">
        <v>34.45</v>
      </c>
      <c r="H19" s="70">
        <f t="shared" si="0"/>
        <v>70.55</v>
      </c>
      <c r="I19" s="71">
        <v>0</v>
      </c>
      <c r="J19" s="70" t="s">
        <v>80</v>
      </c>
      <c r="K19" s="70">
        <f t="shared" si="1"/>
        <v>0</v>
      </c>
      <c r="L19" s="85">
        <v>39.24</v>
      </c>
      <c r="M19" s="65">
        <v>49</v>
      </c>
      <c r="N19" s="65">
        <v>12</v>
      </c>
      <c r="O19" s="66">
        <f t="shared" si="2"/>
        <v>61</v>
      </c>
      <c r="P19" s="85">
        <v>0</v>
      </c>
      <c r="Q19" s="65">
        <v>0</v>
      </c>
      <c r="R19" s="66">
        <f t="shared" si="3"/>
        <v>0</v>
      </c>
      <c r="S19" s="72">
        <f t="shared" si="4"/>
        <v>131.55</v>
      </c>
      <c r="T19" s="73">
        <f t="shared" si="5"/>
        <v>12</v>
      </c>
      <c r="U19" s="73">
        <f t="shared" si="6"/>
        <v>12</v>
      </c>
    </row>
    <row r="20" spans="2:21" ht="12.75">
      <c r="B20" s="57">
        <v>6511</v>
      </c>
      <c r="C20" s="58" t="s">
        <v>87</v>
      </c>
      <c r="D20" s="58" t="s">
        <v>50</v>
      </c>
      <c r="E20" s="59" t="s">
        <v>88</v>
      </c>
      <c r="F20" s="69">
        <v>0</v>
      </c>
      <c r="G20" s="70" t="s">
        <v>80</v>
      </c>
      <c r="H20" s="70">
        <f t="shared" si="0"/>
        <v>0</v>
      </c>
      <c r="I20" s="71">
        <v>0</v>
      </c>
      <c r="J20" s="70">
        <v>31.78</v>
      </c>
      <c r="K20" s="70">
        <f t="shared" si="1"/>
        <v>68.22</v>
      </c>
      <c r="L20" s="85">
        <v>38.84</v>
      </c>
      <c r="M20" s="65">
        <v>49</v>
      </c>
      <c r="N20" s="65">
        <v>13</v>
      </c>
      <c r="O20" s="66">
        <f t="shared" si="2"/>
        <v>62</v>
      </c>
      <c r="P20" s="85">
        <v>0</v>
      </c>
      <c r="Q20" s="65">
        <v>0</v>
      </c>
      <c r="R20" s="66">
        <f t="shared" si="3"/>
        <v>0</v>
      </c>
      <c r="S20" s="72">
        <f t="shared" si="4"/>
        <v>130.22</v>
      </c>
      <c r="T20" s="73">
        <f t="shared" si="5"/>
        <v>13</v>
      </c>
      <c r="U20" s="73">
        <f t="shared" si="6"/>
        <v>13</v>
      </c>
    </row>
    <row r="21" spans="2:21" ht="12.75">
      <c r="B21" s="57">
        <v>6508</v>
      </c>
      <c r="C21" s="58" t="s">
        <v>81</v>
      </c>
      <c r="D21" s="58" t="s">
        <v>52</v>
      </c>
      <c r="E21" s="59" t="s">
        <v>82</v>
      </c>
      <c r="F21" s="69">
        <v>5</v>
      </c>
      <c r="G21" s="70">
        <v>30.03</v>
      </c>
      <c r="H21" s="70">
        <f t="shared" si="0"/>
        <v>84.97</v>
      </c>
      <c r="I21" s="71">
        <v>0</v>
      </c>
      <c r="J21" s="70" t="s">
        <v>80</v>
      </c>
      <c r="K21" s="70">
        <f t="shared" si="1"/>
        <v>0</v>
      </c>
      <c r="L21" s="85">
        <v>38.8</v>
      </c>
      <c r="M21" s="65">
        <v>38</v>
      </c>
      <c r="N21" s="65">
        <v>6</v>
      </c>
      <c r="O21" s="66">
        <f t="shared" si="2"/>
        <v>44</v>
      </c>
      <c r="P21" s="85">
        <v>0</v>
      </c>
      <c r="Q21" s="65">
        <v>0</v>
      </c>
      <c r="R21" s="66">
        <f t="shared" si="3"/>
        <v>0</v>
      </c>
      <c r="S21" s="72">
        <f t="shared" si="4"/>
        <v>128.97</v>
      </c>
      <c r="T21" s="73">
        <f t="shared" si="5"/>
        <v>14</v>
      </c>
      <c r="U21" s="73">
        <f t="shared" si="6"/>
        <v>14</v>
      </c>
    </row>
    <row r="22" spans="2:21" ht="12.75">
      <c r="B22" s="57">
        <v>6520</v>
      </c>
      <c r="C22" s="58" t="s">
        <v>73</v>
      </c>
      <c r="D22" s="58" t="s">
        <v>53</v>
      </c>
      <c r="E22" s="59" t="s">
        <v>74</v>
      </c>
      <c r="F22" s="69">
        <v>0</v>
      </c>
      <c r="G22" s="70">
        <v>41.36</v>
      </c>
      <c r="H22" s="70">
        <f t="shared" si="0"/>
        <v>78.64</v>
      </c>
      <c r="I22" s="71">
        <v>5</v>
      </c>
      <c r="J22" s="70">
        <v>44.87</v>
      </c>
      <c r="K22" s="70">
        <f t="shared" si="1"/>
        <v>50.13</v>
      </c>
      <c r="L22" s="85" t="s">
        <v>80</v>
      </c>
      <c r="M22" s="65">
        <v>0</v>
      </c>
      <c r="N22" s="65">
        <v>0</v>
      </c>
      <c r="O22" s="66">
        <f t="shared" si="2"/>
        <v>0</v>
      </c>
      <c r="P22" s="85">
        <v>0</v>
      </c>
      <c r="Q22" s="65">
        <v>0</v>
      </c>
      <c r="R22" s="66">
        <f t="shared" si="3"/>
        <v>0</v>
      </c>
      <c r="S22" s="72">
        <f t="shared" si="4"/>
        <v>128.77</v>
      </c>
      <c r="T22" s="73">
        <f t="shared" si="5"/>
        <v>15</v>
      </c>
      <c r="U22" s="73">
        <f t="shared" si="6"/>
        <v>15</v>
      </c>
    </row>
    <row r="23" spans="2:21" ht="12.75">
      <c r="B23" s="57">
        <v>6507</v>
      </c>
      <c r="C23" s="58" t="s">
        <v>95</v>
      </c>
      <c r="D23" s="58" t="s">
        <v>50</v>
      </c>
      <c r="E23" s="59" t="s">
        <v>96</v>
      </c>
      <c r="F23" s="69">
        <v>10</v>
      </c>
      <c r="G23" s="70">
        <v>57.89</v>
      </c>
      <c r="H23" s="70">
        <f t="shared" si="0"/>
        <v>52.11</v>
      </c>
      <c r="I23" s="71">
        <v>5</v>
      </c>
      <c r="J23" s="70">
        <v>54.85</v>
      </c>
      <c r="K23" s="70">
        <f t="shared" si="1"/>
        <v>40.15</v>
      </c>
      <c r="L23" s="85">
        <v>39.72</v>
      </c>
      <c r="M23" s="65">
        <v>32</v>
      </c>
      <c r="N23" s="65">
        <v>4</v>
      </c>
      <c r="O23" s="66">
        <f t="shared" si="2"/>
        <v>36</v>
      </c>
      <c r="P23" s="85">
        <v>0</v>
      </c>
      <c r="Q23" s="65">
        <v>0</v>
      </c>
      <c r="R23" s="66">
        <f t="shared" si="3"/>
        <v>0</v>
      </c>
      <c r="S23" s="72">
        <f t="shared" si="4"/>
        <v>128.26</v>
      </c>
      <c r="T23" s="73">
        <f t="shared" si="5"/>
        <v>16</v>
      </c>
      <c r="U23" s="73">
        <f t="shared" si="6"/>
        <v>16</v>
      </c>
    </row>
    <row r="24" spans="2:21" ht="12.75">
      <c r="B24" s="57">
        <v>6516</v>
      </c>
      <c r="C24" s="58" t="s">
        <v>83</v>
      </c>
      <c r="D24" s="58" t="s">
        <v>52</v>
      </c>
      <c r="E24" s="59" t="s">
        <v>84</v>
      </c>
      <c r="F24" s="69">
        <v>15</v>
      </c>
      <c r="G24" s="70">
        <v>30.29</v>
      </c>
      <c r="H24" s="70">
        <f t="shared" si="0"/>
        <v>74.71000000000001</v>
      </c>
      <c r="I24" s="71">
        <v>0</v>
      </c>
      <c r="J24" s="70" t="s">
        <v>80</v>
      </c>
      <c r="K24" s="70">
        <f t="shared" si="1"/>
        <v>0</v>
      </c>
      <c r="L24" s="85">
        <v>36.81</v>
      </c>
      <c r="M24" s="65">
        <v>36</v>
      </c>
      <c r="N24" s="65">
        <v>4</v>
      </c>
      <c r="O24" s="66">
        <f t="shared" si="2"/>
        <v>40</v>
      </c>
      <c r="P24" s="85">
        <v>0</v>
      </c>
      <c r="Q24" s="65">
        <v>0</v>
      </c>
      <c r="R24" s="66">
        <f t="shared" si="3"/>
        <v>0</v>
      </c>
      <c r="S24" s="72">
        <f t="shared" si="4"/>
        <v>114.71000000000001</v>
      </c>
      <c r="T24" s="73">
        <f t="shared" si="5"/>
        <v>17</v>
      </c>
      <c r="U24" s="73">
        <f t="shared" si="6"/>
        <v>17</v>
      </c>
    </row>
    <row r="25" spans="2:21" ht="12.75">
      <c r="B25" s="57">
        <v>6513</v>
      </c>
      <c r="C25" s="58" t="s">
        <v>93</v>
      </c>
      <c r="D25" s="58" t="s">
        <v>53</v>
      </c>
      <c r="E25" s="59" t="s">
        <v>94</v>
      </c>
      <c r="F25" s="69">
        <v>0</v>
      </c>
      <c r="G25" s="70" t="s">
        <v>80</v>
      </c>
      <c r="H25" s="70">
        <f t="shared" si="0"/>
        <v>0</v>
      </c>
      <c r="I25" s="71">
        <v>0</v>
      </c>
      <c r="J25" s="70">
        <v>42.57</v>
      </c>
      <c r="K25" s="70">
        <f t="shared" si="1"/>
        <v>57.43</v>
      </c>
      <c r="L25" s="85">
        <v>37.4</v>
      </c>
      <c r="M25" s="65">
        <v>35</v>
      </c>
      <c r="N25" s="65">
        <v>1</v>
      </c>
      <c r="O25" s="66">
        <f t="shared" si="2"/>
        <v>36</v>
      </c>
      <c r="P25" s="85">
        <v>0</v>
      </c>
      <c r="Q25" s="65">
        <v>0</v>
      </c>
      <c r="R25" s="66">
        <f t="shared" si="3"/>
        <v>0</v>
      </c>
      <c r="S25" s="72">
        <f t="shared" si="4"/>
        <v>93.43</v>
      </c>
      <c r="T25" s="73">
        <f t="shared" si="5"/>
        <v>18</v>
      </c>
      <c r="U25" s="73">
        <f t="shared" si="6"/>
        <v>18</v>
      </c>
    </row>
    <row r="26" spans="2:21" ht="12.75">
      <c r="B26" s="57">
        <v>6519</v>
      </c>
      <c r="C26" s="58" t="s">
        <v>89</v>
      </c>
      <c r="D26" s="58" t="s">
        <v>50</v>
      </c>
      <c r="E26" s="59" t="s">
        <v>90</v>
      </c>
      <c r="F26" s="69">
        <v>0</v>
      </c>
      <c r="G26" s="70" t="s">
        <v>80</v>
      </c>
      <c r="H26" s="70">
        <f t="shared" si="0"/>
        <v>0</v>
      </c>
      <c r="I26" s="71">
        <v>0</v>
      </c>
      <c r="J26" s="70">
        <v>40.5</v>
      </c>
      <c r="K26" s="70">
        <f t="shared" si="1"/>
        <v>59.5</v>
      </c>
      <c r="L26" s="85">
        <v>38.81</v>
      </c>
      <c r="M26" s="65">
        <v>19</v>
      </c>
      <c r="N26" s="65">
        <v>9</v>
      </c>
      <c r="O26" s="66">
        <f t="shared" si="2"/>
        <v>28</v>
      </c>
      <c r="P26" s="85">
        <v>0</v>
      </c>
      <c r="Q26" s="65">
        <v>0</v>
      </c>
      <c r="R26" s="66">
        <f t="shared" si="3"/>
        <v>0</v>
      </c>
      <c r="S26" s="72">
        <f t="shared" si="4"/>
        <v>87.5</v>
      </c>
      <c r="T26" s="73">
        <f t="shared" si="5"/>
        <v>19</v>
      </c>
      <c r="U26" s="73">
        <f t="shared" si="6"/>
        <v>19</v>
      </c>
    </row>
    <row r="27" spans="2:21" ht="12.75">
      <c r="B27" s="57">
        <v>6517</v>
      </c>
      <c r="C27" s="58" t="s">
        <v>102</v>
      </c>
      <c r="D27" s="58" t="s">
        <v>53</v>
      </c>
      <c r="E27" s="59" t="s">
        <v>103</v>
      </c>
      <c r="F27" s="69">
        <v>0</v>
      </c>
      <c r="G27" s="70">
        <v>65.2</v>
      </c>
      <c r="H27" s="70">
        <f t="shared" si="0"/>
        <v>54.8</v>
      </c>
      <c r="I27" s="71">
        <v>0</v>
      </c>
      <c r="J27" s="70" t="s">
        <v>80</v>
      </c>
      <c r="K27" s="70">
        <f t="shared" si="1"/>
        <v>0</v>
      </c>
      <c r="L27" s="85">
        <v>39.52</v>
      </c>
      <c r="M27" s="65">
        <v>27</v>
      </c>
      <c r="N27" s="65">
        <v>2</v>
      </c>
      <c r="O27" s="66">
        <f t="shared" si="2"/>
        <v>29</v>
      </c>
      <c r="P27" s="85">
        <v>0</v>
      </c>
      <c r="Q27" s="65">
        <v>0</v>
      </c>
      <c r="R27" s="66">
        <f t="shared" si="3"/>
        <v>0</v>
      </c>
      <c r="S27" s="72">
        <f t="shared" si="4"/>
        <v>83.8</v>
      </c>
      <c r="T27" s="73">
        <f t="shared" si="5"/>
        <v>20</v>
      </c>
      <c r="U27" s="73">
        <f t="shared" si="6"/>
        <v>20</v>
      </c>
    </row>
    <row r="28" spans="2:21" ht="12.75">
      <c r="B28" s="57">
        <v>6504</v>
      </c>
      <c r="C28" s="58" t="s">
        <v>91</v>
      </c>
      <c r="D28" s="58" t="s">
        <v>52</v>
      </c>
      <c r="E28" s="59" t="s">
        <v>92</v>
      </c>
      <c r="F28" s="69">
        <v>0</v>
      </c>
      <c r="G28" s="70" t="s">
        <v>80</v>
      </c>
      <c r="H28" s="70">
        <f t="shared" si="0"/>
        <v>0</v>
      </c>
      <c r="I28" s="71">
        <v>5</v>
      </c>
      <c r="J28" s="70">
        <v>37.06</v>
      </c>
      <c r="K28" s="70">
        <f t="shared" si="1"/>
        <v>57.94</v>
      </c>
      <c r="L28" s="85">
        <v>40.64</v>
      </c>
      <c r="M28" s="65">
        <v>25</v>
      </c>
      <c r="N28" s="65">
        <v>0</v>
      </c>
      <c r="O28" s="66">
        <f t="shared" si="2"/>
        <v>25</v>
      </c>
      <c r="P28" s="85">
        <v>0</v>
      </c>
      <c r="Q28" s="65">
        <v>0</v>
      </c>
      <c r="R28" s="66">
        <f t="shared" si="3"/>
        <v>0</v>
      </c>
      <c r="S28" s="72">
        <f t="shared" si="4"/>
        <v>82.94</v>
      </c>
      <c r="T28" s="73">
        <f t="shared" si="5"/>
        <v>21</v>
      </c>
      <c r="U28" s="73">
        <f t="shared" si="6"/>
        <v>21</v>
      </c>
    </row>
    <row r="29" spans="2:21" ht="12.75">
      <c r="B29" s="57">
        <v>6505</v>
      </c>
      <c r="C29" s="58" t="s">
        <v>78</v>
      </c>
      <c r="D29" s="58" t="s">
        <v>53</v>
      </c>
      <c r="E29" s="59" t="s">
        <v>79</v>
      </c>
      <c r="F29" s="69">
        <v>0</v>
      </c>
      <c r="G29" s="70">
        <v>37.61</v>
      </c>
      <c r="H29" s="70">
        <f t="shared" si="0"/>
        <v>82.39</v>
      </c>
      <c r="I29" s="71">
        <v>0</v>
      </c>
      <c r="J29" s="70" t="s">
        <v>80</v>
      </c>
      <c r="K29" s="70">
        <f t="shared" si="1"/>
        <v>0</v>
      </c>
      <c r="L29" s="85" t="s">
        <v>80</v>
      </c>
      <c r="M29" s="65">
        <v>0</v>
      </c>
      <c r="N29" s="65">
        <v>0</v>
      </c>
      <c r="O29" s="66">
        <f t="shared" si="2"/>
        <v>0</v>
      </c>
      <c r="P29" s="85">
        <v>0</v>
      </c>
      <c r="Q29" s="65">
        <v>0</v>
      </c>
      <c r="R29" s="66">
        <f t="shared" si="3"/>
        <v>0</v>
      </c>
      <c r="S29" s="72">
        <f t="shared" si="4"/>
        <v>82.39</v>
      </c>
      <c r="T29" s="73">
        <f t="shared" si="5"/>
        <v>22</v>
      </c>
      <c r="U29" s="73">
        <f t="shared" si="6"/>
        <v>22</v>
      </c>
    </row>
    <row r="30" spans="2:21" ht="12.75">
      <c r="B30" s="57">
        <v>6523</v>
      </c>
      <c r="C30" s="58" t="s">
        <v>106</v>
      </c>
      <c r="D30" s="58" t="s">
        <v>53</v>
      </c>
      <c r="E30" s="59" t="s">
        <v>107</v>
      </c>
      <c r="F30" s="69">
        <v>0</v>
      </c>
      <c r="G30" s="70" t="s">
        <v>80</v>
      </c>
      <c r="H30" s="70">
        <f t="shared" si="0"/>
        <v>0</v>
      </c>
      <c r="I30" s="71">
        <v>0</v>
      </c>
      <c r="J30" s="70" t="s">
        <v>80</v>
      </c>
      <c r="K30" s="70">
        <f t="shared" si="1"/>
        <v>0</v>
      </c>
      <c r="L30" s="85">
        <v>37</v>
      </c>
      <c r="M30" s="65">
        <v>22</v>
      </c>
      <c r="N30" s="65">
        <v>1</v>
      </c>
      <c r="O30" s="66">
        <f t="shared" si="2"/>
        <v>23</v>
      </c>
      <c r="P30" s="85">
        <v>0</v>
      </c>
      <c r="Q30" s="65">
        <v>0</v>
      </c>
      <c r="R30" s="66">
        <f t="shared" si="3"/>
        <v>0</v>
      </c>
      <c r="S30" s="72">
        <f t="shared" si="4"/>
        <v>23</v>
      </c>
      <c r="T30" s="73">
        <f t="shared" si="5"/>
        <v>23</v>
      </c>
      <c r="U30" s="73">
        <f t="shared" si="6"/>
        <v>23</v>
      </c>
    </row>
    <row r="31" spans="2:21" ht="12.75">
      <c r="B31" s="57">
        <v>6509</v>
      </c>
      <c r="C31" s="58" t="s">
        <v>97</v>
      </c>
      <c r="D31" s="58" t="s">
        <v>53</v>
      </c>
      <c r="E31" s="59" t="s">
        <v>98</v>
      </c>
      <c r="F31" s="69">
        <v>0</v>
      </c>
      <c r="G31" s="70" t="s">
        <v>80</v>
      </c>
      <c r="H31" s="70">
        <f t="shared" si="0"/>
        <v>0</v>
      </c>
      <c r="I31" s="71">
        <v>0</v>
      </c>
      <c r="J31" s="70" t="s">
        <v>80</v>
      </c>
      <c r="K31" s="70">
        <f t="shared" si="1"/>
        <v>0</v>
      </c>
      <c r="L31" s="85" t="s">
        <v>101</v>
      </c>
      <c r="M31" s="65">
        <v>0</v>
      </c>
      <c r="N31" s="65">
        <v>0</v>
      </c>
      <c r="O31" s="66">
        <f t="shared" si="2"/>
        <v>0</v>
      </c>
      <c r="P31" s="85">
        <v>0</v>
      </c>
      <c r="Q31" s="65">
        <v>0</v>
      </c>
      <c r="R31" s="66">
        <f t="shared" si="3"/>
        <v>0</v>
      </c>
      <c r="S31" s="72">
        <f t="shared" si="4"/>
        <v>0</v>
      </c>
      <c r="T31" s="73">
        <f t="shared" si="5"/>
        <v>24</v>
      </c>
      <c r="U31" s="73" t="str">
        <f t="shared" si="6"/>
        <v>—</v>
      </c>
    </row>
    <row r="32" spans="2:21" ht="12.75">
      <c r="B32" s="57">
        <v>6510</v>
      </c>
      <c r="C32" s="58" t="s">
        <v>99</v>
      </c>
      <c r="D32" s="58" t="s">
        <v>49</v>
      </c>
      <c r="E32" s="59" t="s">
        <v>100</v>
      </c>
      <c r="F32" s="69">
        <v>0</v>
      </c>
      <c r="G32" s="70" t="s">
        <v>101</v>
      </c>
      <c r="H32" s="70">
        <f t="shared" si="0"/>
        <v>0</v>
      </c>
      <c r="I32" s="71">
        <v>0</v>
      </c>
      <c r="J32" s="70" t="s">
        <v>101</v>
      </c>
      <c r="K32" s="70">
        <f t="shared" si="1"/>
        <v>0</v>
      </c>
      <c r="L32" s="85" t="s">
        <v>101</v>
      </c>
      <c r="M32" s="65">
        <v>0</v>
      </c>
      <c r="N32" s="65">
        <v>0</v>
      </c>
      <c r="O32" s="66">
        <f t="shared" si="2"/>
        <v>0</v>
      </c>
      <c r="P32" s="85">
        <v>0</v>
      </c>
      <c r="Q32" s="65">
        <v>0</v>
      </c>
      <c r="R32" s="66">
        <f t="shared" si="3"/>
        <v>0</v>
      </c>
      <c r="S32" s="72">
        <f t="shared" si="4"/>
        <v>0</v>
      </c>
      <c r="T32" s="73">
        <f t="shared" si="5"/>
        <v>25</v>
      </c>
      <c r="U32" s="73" t="str">
        <f t="shared" si="6"/>
        <v>—</v>
      </c>
    </row>
    <row r="33" spans="2:21" ht="12.75">
      <c r="B33" s="57">
        <v>6521</v>
      </c>
      <c r="C33" s="58" t="s">
        <v>104</v>
      </c>
      <c r="D33" s="58" t="s">
        <v>49</v>
      </c>
      <c r="E33" s="59" t="s">
        <v>105</v>
      </c>
      <c r="F33" s="69">
        <v>0</v>
      </c>
      <c r="G33" s="70" t="s">
        <v>101</v>
      </c>
      <c r="H33" s="70">
        <f t="shared" si="0"/>
        <v>0</v>
      </c>
      <c r="I33" s="71">
        <v>0</v>
      </c>
      <c r="J33" s="70" t="s">
        <v>101</v>
      </c>
      <c r="K33" s="70">
        <f t="shared" si="1"/>
        <v>0</v>
      </c>
      <c r="L33" s="85" t="s">
        <v>101</v>
      </c>
      <c r="M33" s="65">
        <v>0</v>
      </c>
      <c r="N33" s="65">
        <v>0</v>
      </c>
      <c r="O33" s="66">
        <f t="shared" si="2"/>
        <v>0</v>
      </c>
      <c r="P33" s="85">
        <v>0</v>
      </c>
      <c r="Q33" s="65">
        <v>0</v>
      </c>
      <c r="R33" s="66">
        <f t="shared" si="3"/>
        <v>0</v>
      </c>
      <c r="S33" s="72">
        <f t="shared" si="4"/>
        <v>0</v>
      </c>
      <c r="T33" s="73">
        <f t="shared" si="5"/>
        <v>26</v>
      </c>
      <c r="U33" s="73" t="str">
        <f t="shared" si="6"/>
        <v>—</v>
      </c>
    </row>
    <row r="34" spans="2:21" ht="12.75">
      <c r="B34" s="57">
        <v>6525</v>
      </c>
      <c r="C34" s="58" t="s">
        <v>108</v>
      </c>
      <c r="D34" s="58" t="s">
        <v>50</v>
      </c>
      <c r="E34" s="59" t="s">
        <v>109</v>
      </c>
      <c r="F34" s="69">
        <v>0</v>
      </c>
      <c r="G34" s="70" t="s">
        <v>101</v>
      </c>
      <c r="H34" s="70">
        <f t="shared" si="0"/>
        <v>0</v>
      </c>
      <c r="I34" s="71">
        <v>0</v>
      </c>
      <c r="J34" s="70" t="s">
        <v>101</v>
      </c>
      <c r="K34" s="70">
        <f t="shared" si="1"/>
        <v>0</v>
      </c>
      <c r="L34" s="85" t="s">
        <v>101</v>
      </c>
      <c r="M34" s="65">
        <v>0</v>
      </c>
      <c r="N34" s="65">
        <v>0</v>
      </c>
      <c r="O34" s="66">
        <f t="shared" si="2"/>
        <v>0</v>
      </c>
      <c r="P34" s="85">
        <v>0</v>
      </c>
      <c r="Q34" s="65">
        <v>0</v>
      </c>
      <c r="R34" s="66">
        <f t="shared" si="3"/>
        <v>0</v>
      </c>
      <c r="S34" s="72">
        <f t="shared" si="4"/>
        <v>0</v>
      </c>
      <c r="T34" s="73">
        <f t="shared" si="5"/>
        <v>27</v>
      </c>
      <c r="U34" s="73" t="str">
        <f t="shared" si="6"/>
        <v>—</v>
      </c>
    </row>
    <row r="35" spans="2:21" ht="12.75">
      <c r="B35" s="57">
        <v>6527</v>
      </c>
      <c r="C35" s="58" t="s">
        <v>110</v>
      </c>
      <c r="D35" s="58" t="s">
        <v>49</v>
      </c>
      <c r="E35" s="59" t="s">
        <v>111</v>
      </c>
      <c r="F35" s="69">
        <v>0</v>
      </c>
      <c r="G35" s="70" t="s">
        <v>80</v>
      </c>
      <c r="H35" s="70">
        <f t="shared" si="0"/>
        <v>0</v>
      </c>
      <c r="I35" s="71">
        <v>0</v>
      </c>
      <c r="J35" s="70" t="s">
        <v>80</v>
      </c>
      <c r="K35" s="70">
        <f t="shared" si="1"/>
        <v>0</v>
      </c>
      <c r="L35" s="85" t="s">
        <v>101</v>
      </c>
      <c r="M35" s="65">
        <v>0</v>
      </c>
      <c r="N35" s="65">
        <v>0</v>
      </c>
      <c r="O35" s="66">
        <f t="shared" si="2"/>
        <v>0</v>
      </c>
      <c r="P35" s="85">
        <v>0</v>
      </c>
      <c r="Q35" s="65">
        <v>0</v>
      </c>
      <c r="R35" s="66">
        <f t="shared" si="3"/>
        <v>0</v>
      </c>
      <c r="S35" s="72">
        <f t="shared" si="4"/>
        <v>0</v>
      </c>
      <c r="T35" s="73">
        <f t="shared" si="5"/>
        <v>28</v>
      </c>
      <c r="U35" s="73" t="str">
        <f t="shared" si="6"/>
        <v>—</v>
      </c>
    </row>
    <row r="36" spans="2:21" ht="13.5" thickBot="1">
      <c r="B36" s="74"/>
      <c r="C36" s="75"/>
      <c r="D36" s="75"/>
      <c r="E36" s="76"/>
      <c r="F36" s="77"/>
      <c r="G36" s="75"/>
      <c r="H36" s="75"/>
      <c r="I36" s="77"/>
      <c r="J36" s="75"/>
      <c r="K36" s="75"/>
      <c r="L36" s="77"/>
      <c r="M36" s="75"/>
      <c r="N36" s="75"/>
      <c r="O36" s="78"/>
      <c r="P36" s="77"/>
      <c r="Q36" s="75"/>
      <c r="R36" s="78"/>
      <c r="S36" s="79"/>
      <c r="T36" s="80"/>
      <c r="U36" s="80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2"/>
    <pageSetUpPr fitToPage="1"/>
  </sheetPr>
  <dimension ref="B2:U24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15" width="7.75390625" style="36" customWidth="1"/>
    <col min="16" max="18" width="7.75390625" style="36" hidden="1" customWidth="1"/>
    <col min="19" max="19" width="7.75390625" style="36" customWidth="1"/>
    <col min="20" max="20" width="6.75390625" style="36" hidden="1" customWidth="1"/>
    <col min="21" max="21" width="6.75390625" style="36" customWidth="1"/>
    <col min="22" max="16384" width="9.125" style="36" customWidth="1"/>
  </cols>
  <sheetData>
    <row r="1" ht="5.25" customHeight="1"/>
    <row r="2" spans="2:21" ht="18.75">
      <c r="B2" s="81" t="str">
        <f>Title!D5</f>
        <v>«Золотой Ник - 2009»</v>
      </c>
      <c r="C2" s="38"/>
      <c r="D2" s="38"/>
      <c r="F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5" ht="15">
      <c r="B3" s="41" t="str">
        <f>'AA-Maxi'!B3</f>
        <v>многоборье</v>
      </c>
      <c r="E3" s="42"/>
    </row>
    <row r="4" spans="2:19" s="35" customFormat="1" ht="12.75">
      <c r="B4" s="43" t="s">
        <v>112</v>
      </c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48"/>
    </row>
    <row r="5" spans="5:19" s="35" customFormat="1" ht="13.5" thickBot="1">
      <c r="E5" s="42"/>
      <c r="F5" s="83"/>
      <c r="G5" s="83"/>
      <c r="H5" s="83"/>
      <c r="I5" s="83"/>
      <c r="J5" s="84"/>
      <c r="K5" s="83"/>
      <c r="L5" s="83"/>
      <c r="M5" s="84"/>
      <c r="N5" s="83"/>
      <c r="O5" s="83"/>
      <c r="P5" s="83"/>
      <c r="Q5" s="83"/>
      <c r="R5" s="83"/>
      <c r="S5" s="48"/>
    </row>
    <row r="6" spans="2:2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28</v>
      </c>
      <c r="G6" s="154"/>
      <c r="H6" s="154"/>
      <c r="I6" s="153" t="s">
        <v>29</v>
      </c>
      <c r="J6" s="154"/>
      <c r="K6" s="154"/>
      <c r="L6" s="153" t="s">
        <v>35</v>
      </c>
      <c r="M6" s="154"/>
      <c r="N6" s="154"/>
      <c r="O6" s="155"/>
      <c r="P6" s="153" t="s">
        <v>36</v>
      </c>
      <c r="Q6" s="154"/>
      <c r="R6" s="155"/>
      <c r="S6" s="160" t="s">
        <v>37</v>
      </c>
      <c r="T6" s="156" t="s">
        <v>30</v>
      </c>
      <c r="U6" s="156" t="s">
        <v>30</v>
      </c>
    </row>
    <row r="7" spans="2:21" ht="34.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38</v>
      </c>
      <c r="I7" s="55" t="s">
        <v>31</v>
      </c>
      <c r="J7" s="53" t="s">
        <v>32</v>
      </c>
      <c r="K7" s="53" t="s">
        <v>38</v>
      </c>
      <c r="L7" s="55" t="s">
        <v>32</v>
      </c>
      <c r="M7" s="53" t="s">
        <v>39</v>
      </c>
      <c r="N7" s="53" t="s">
        <v>40</v>
      </c>
      <c r="O7" s="56" t="s">
        <v>38</v>
      </c>
      <c r="P7" s="55" t="s">
        <v>32</v>
      </c>
      <c r="Q7" s="53" t="s">
        <v>41</v>
      </c>
      <c r="R7" s="56" t="s">
        <v>38</v>
      </c>
      <c r="S7" s="161"/>
      <c r="T7" s="157"/>
      <c r="U7" s="157"/>
    </row>
    <row r="8" spans="2:21" ht="12.75">
      <c r="B8" s="57">
        <v>5516</v>
      </c>
      <c r="C8" s="58" t="s">
        <v>117</v>
      </c>
      <c r="D8" s="58" t="s">
        <v>49</v>
      </c>
      <c r="E8" s="59" t="s">
        <v>124</v>
      </c>
      <c r="F8" s="69">
        <v>0</v>
      </c>
      <c r="G8" s="70">
        <v>29.69</v>
      </c>
      <c r="H8" s="70">
        <f aca="true" t="shared" si="0" ref="H8:H23">IF(OR(G8="снят",G8="н/я",G8="н/ф",G8=0),0,120-G8-F8)</f>
        <v>90.31</v>
      </c>
      <c r="I8" s="71">
        <v>0</v>
      </c>
      <c r="J8" s="70">
        <v>30.5</v>
      </c>
      <c r="K8" s="70">
        <f aca="true" t="shared" si="1" ref="K8:K23">IF(OR(J8="снят",J8="н/я",J8="н/ф",J8=0),0,100-J8-I8)</f>
        <v>69.5</v>
      </c>
      <c r="L8" s="85">
        <v>38.5</v>
      </c>
      <c r="M8" s="65">
        <v>46</v>
      </c>
      <c r="N8" s="65">
        <v>12</v>
      </c>
      <c r="O8" s="66">
        <f aca="true" t="shared" si="2" ref="O8:O23">IF(OR(L8="снят",L8="н/я",L8="н/ф",L8=0),0,M8+N8)</f>
        <v>58</v>
      </c>
      <c r="P8" s="85">
        <v>0</v>
      </c>
      <c r="Q8" s="65">
        <v>0</v>
      </c>
      <c r="R8" s="66">
        <f aca="true" t="shared" si="3" ref="R8:R23">IF(OR(P8="снят",P8="н/я",P8="н/ф",P8=0),0,Q8)</f>
        <v>0</v>
      </c>
      <c r="S8" s="67">
        <f aca="true" t="shared" si="4" ref="S8:S23">SUMIF($7:$7,"баллы",$A8:$IV8)</f>
        <v>217.81</v>
      </c>
      <c r="T8" s="68">
        <v>1</v>
      </c>
      <c r="U8" s="68">
        <f>IF(S8=0,"—",1)</f>
        <v>1</v>
      </c>
    </row>
    <row r="9" spans="2:21" ht="12.75">
      <c r="B9" s="57">
        <v>5501</v>
      </c>
      <c r="C9" s="58" t="s">
        <v>75</v>
      </c>
      <c r="D9" s="58" t="s">
        <v>49</v>
      </c>
      <c r="E9" s="59" t="s">
        <v>119</v>
      </c>
      <c r="F9" s="69">
        <v>0</v>
      </c>
      <c r="G9" s="70">
        <v>30.19</v>
      </c>
      <c r="H9" s="70">
        <f t="shared" si="0"/>
        <v>89.81</v>
      </c>
      <c r="I9" s="71">
        <v>5</v>
      </c>
      <c r="J9" s="70">
        <v>30.14</v>
      </c>
      <c r="K9" s="70">
        <f t="shared" si="1"/>
        <v>64.86</v>
      </c>
      <c r="L9" s="85">
        <v>39.72</v>
      </c>
      <c r="M9" s="65">
        <v>46</v>
      </c>
      <c r="N9" s="65">
        <v>13</v>
      </c>
      <c r="O9" s="66">
        <f t="shared" si="2"/>
        <v>59</v>
      </c>
      <c r="P9" s="85">
        <v>0</v>
      </c>
      <c r="Q9" s="65">
        <v>0</v>
      </c>
      <c r="R9" s="66">
        <f t="shared" si="3"/>
        <v>0</v>
      </c>
      <c r="S9" s="72">
        <f t="shared" si="4"/>
        <v>213.67000000000002</v>
      </c>
      <c r="T9" s="73">
        <f aca="true" t="shared" si="5" ref="T9:T23">T8+1</f>
        <v>2</v>
      </c>
      <c r="U9" s="73">
        <f aca="true" t="shared" si="6" ref="U9:U23">IF(S9=0,"—",U8+1)</f>
        <v>2</v>
      </c>
    </row>
    <row r="10" spans="2:21" ht="12.75">
      <c r="B10" s="57">
        <v>5508</v>
      </c>
      <c r="C10" s="58" t="s">
        <v>110</v>
      </c>
      <c r="D10" s="58" t="s">
        <v>49</v>
      </c>
      <c r="E10" s="59" t="s">
        <v>145</v>
      </c>
      <c r="F10" s="69">
        <v>5</v>
      </c>
      <c r="G10" s="70">
        <v>29.3</v>
      </c>
      <c r="H10" s="70">
        <f t="shared" si="0"/>
        <v>85.7</v>
      </c>
      <c r="I10" s="71">
        <v>0</v>
      </c>
      <c r="J10" s="70">
        <v>29.89</v>
      </c>
      <c r="K10" s="70">
        <f t="shared" si="1"/>
        <v>70.11</v>
      </c>
      <c r="L10" s="85">
        <v>38.01</v>
      </c>
      <c r="M10" s="65">
        <v>45</v>
      </c>
      <c r="N10" s="65">
        <v>12</v>
      </c>
      <c r="O10" s="66">
        <f t="shared" si="2"/>
        <v>57</v>
      </c>
      <c r="P10" s="85">
        <v>0</v>
      </c>
      <c r="Q10" s="65">
        <v>0</v>
      </c>
      <c r="R10" s="66">
        <f t="shared" si="3"/>
        <v>0</v>
      </c>
      <c r="S10" s="72">
        <f t="shared" si="4"/>
        <v>212.81</v>
      </c>
      <c r="T10" s="73">
        <f t="shared" si="5"/>
        <v>3</v>
      </c>
      <c r="U10" s="73">
        <f t="shared" si="6"/>
        <v>3</v>
      </c>
    </row>
    <row r="11" spans="2:21" ht="12.75">
      <c r="B11" s="57">
        <v>5509</v>
      </c>
      <c r="C11" s="58" t="s">
        <v>81</v>
      </c>
      <c r="D11" s="58" t="s">
        <v>52</v>
      </c>
      <c r="E11" s="59" t="s">
        <v>134</v>
      </c>
      <c r="F11" s="69">
        <v>0</v>
      </c>
      <c r="G11" s="70">
        <v>31.02</v>
      </c>
      <c r="H11" s="70">
        <f t="shared" si="0"/>
        <v>88.98</v>
      </c>
      <c r="I11" s="71">
        <v>5</v>
      </c>
      <c r="J11" s="70">
        <v>31.37</v>
      </c>
      <c r="K11" s="70">
        <f t="shared" si="1"/>
        <v>63.629999999999995</v>
      </c>
      <c r="L11" s="85">
        <v>39.81</v>
      </c>
      <c r="M11" s="65">
        <v>34</v>
      </c>
      <c r="N11" s="65">
        <v>11</v>
      </c>
      <c r="O11" s="66">
        <f t="shared" si="2"/>
        <v>45</v>
      </c>
      <c r="P11" s="85">
        <v>0</v>
      </c>
      <c r="Q11" s="65">
        <v>0</v>
      </c>
      <c r="R11" s="66">
        <f t="shared" si="3"/>
        <v>0</v>
      </c>
      <c r="S11" s="72">
        <f t="shared" si="4"/>
        <v>197.61</v>
      </c>
      <c r="T11" s="73">
        <f t="shared" si="5"/>
        <v>4</v>
      </c>
      <c r="U11" s="73">
        <f t="shared" si="6"/>
        <v>4</v>
      </c>
    </row>
    <row r="12" spans="2:21" ht="12.75">
      <c r="B12" s="57">
        <v>5507</v>
      </c>
      <c r="C12" s="58" t="s">
        <v>65</v>
      </c>
      <c r="D12" s="58" t="s">
        <v>49</v>
      </c>
      <c r="E12" s="59" t="s">
        <v>131</v>
      </c>
      <c r="F12" s="69">
        <v>0</v>
      </c>
      <c r="G12" s="70">
        <v>35.5</v>
      </c>
      <c r="H12" s="70">
        <f t="shared" si="0"/>
        <v>84.5</v>
      </c>
      <c r="I12" s="71">
        <v>0</v>
      </c>
      <c r="J12" s="70">
        <v>30.46</v>
      </c>
      <c r="K12" s="70">
        <f t="shared" si="1"/>
        <v>69.53999999999999</v>
      </c>
      <c r="L12" s="85">
        <v>41.56</v>
      </c>
      <c r="M12" s="65">
        <v>42</v>
      </c>
      <c r="N12" s="65">
        <v>0</v>
      </c>
      <c r="O12" s="66">
        <f t="shared" si="2"/>
        <v>42</v>
      </c>
      <c r="P12" s="85">
        <v>0</v>
      </c>
      <c r="Q12" s="65">
        <v>0</v>
      </c>
      <c r="R12" s="66">
        <f t="shared" si="3"/>
        <v>0</v>
      </c>
      <c r="S12" s="72">
        <f t="shared" si="4"/>
        <v>196.04</v>
      </c>
      <c r="T12" s="73">
        <f t="shared" si="5"/>
        <v>5</v>
      </c>
      <c r="U12" s="73">
        <f t="shared" si="6"/>
        <v>5</v>
      </c>
    </row>
    <row r="13" spans="2:21" ht="12.75">
      <c r="B13" s="57">
        <v>5512</v>
      </c>
      <c r="C13" s="58" t="s">
        <v>55</v>
      </c>
      <c r="D13" s="58" t="s">
        <v>49</v>
      </c>
      <c r="E13" s="59" t="s">
        <v>154</v>
      </c>
      <c r="F13" s="69">
        <v>0</v>
      </c>
      <c r="G13" s="70">
        <v>32.93</v>
      </c>
      <c r="H13" s="70">
        <f t="shared" si="0"/>
        <v>87.07</v>
      </c>
      <c r="I13" s="71">
        <v>5</v>
      </c>
      <c r="J13" s="70">
        <v>32.54</v>
      </c>
      <c r="K13" s="70">
        <f t="shared" si="1"/>
        <v>62.46000000000001</v>
      </c>
      <c r="L13" s="85">
        <v>41.1</v>
      </c>
      <c r="M13" s="65">
        <v>44</v>
      </c>
      <c r="N13" s="65">
        <v>0</v>
      </c>
      <c r="O13" s="66">
        <f t="shared" si="2"/>
        <v>44</v>
      </c>
      <c r="P13" s="85">
        <v>0</v>
      </c>
      <c r="Q13" s="65">
        <v>0</v>
      </c>
      <c r="R13" s="66">
        <f t="shared" si="3"/>
        <v>0</v>
      </c>
      <c r="S13" s="72">
        <f t="shared" si="4"/>
        <v>193.53</v>
      </c>
      <c r="T13" s="73">
        <f t="shared" si="5"/>
        <v>6</v>
      </c>
      <c r="U13" s="73">
        <f t="shared" si="6"/>
        <v>6</v>
      </c>
    </row>
    <row r="14" spans="2:21" ht="12.75">
      <c r="B14" s="57">
        <v>5504</v>
      </c>
      <c r="C14" s="58" t="s">
        <v>83</v>
      </c>
      <c r="D14" s="58" t="s">
        <v>52</v>
      </c>
      <c r="E14" s="59" t="s">
        <v>135</v>
      </c>
      <c r="F14" s="69">
        <v>5</v>
      </c>
      <c r="G14" s="70">
        <v>31.89</v>
      </c>
      <c r="H14" s="70">
        <f t="shared" si="0"/>
        <v>83.11</v>
      </c>
      <c r="I14" s="71">
        <v>10</v>
      </c>
      <c r="J14" s="70">
        <v>33.85</v>
      </c>
      <c r="K14" s="70">
        <f t="shared" si="1"/>
        <v>56.150000000000006</v>
      </c>
      <c r="L14" s="85">
        <v>39.66</v>
      </c>
      <c r="M14" s="65">
        <v>41</v>
      </c>
      <c r="N14" s="65">
        <v>13</v>
      </c>
      <c r="O14" s="66">
        <f t="shared" si="2"/>
        <v>54</v>
      </c>
      <c r="P14" s="85">
        <v>0</v>
      </c>
      <c r="Q14" s="65">
        <v>0</v>
      </c>
      <c r="R14" s="66">
        <f t="shared" si="3"/>
        <v>0</v>
      </c>
      <c r="S14" s="72">
        <f t="shared" si="4"/>
        <v>193.26</v>
      </c>
      <c r="T14" s="73">
        <f t="shared" si="5"/>
        <v>7</v>
      </c>
      <c r="U14" s="73">
        <f t="shared" si="6"/>
        <v>7</v>
      </c>
    </row>
    <row r="15" spans="2:21" ht="12.75">
      <c r="B15" s="57">
        <v>5502</v>
      </c>
      <c r="C15" s="58" t="s">
        <v>167</v>
      </c>
      <c r="D15" s="58" t="s">
        <v>53</v>
      </c>
      <c r="E15" s="59" t="s">
        <v>168</v>
      </c>
      <c r="F15" s="69">
        <v>0</v>
      </c>
      <c r="G15" s="70">
        <v>35</v>
      </c>
      <c r="H15" s="70">
        <f t="shared" si="0"/>
        <v>85</v>
      </c>
      <c r="I15" s="71">
        <v>0</v>
      </c>
      <c r="J15" s="70">
        <v>37.64</v>
      </c>
      <c r="K15" s="70">
        <f t="shared" si="1"/>
        <v>62.36</v>
      </c>
      <c r="L15" s="85">
        <v>38.9</v>
      </c>
      <c r="M15" s="65">
        <v>42</v>
      </c>
      <c r="N15" s="65">
        <v>3</v>
      </c>
      <c r="O15" s="66">
        <f t="shared" si="2"/>
        <v>45</v>
      </c>
      <c r="P15" s="85">
        <v>0</v>
      </c>
      <c r="Q15" s="65">
        <v>0</v>
      </c>
      <c r="R15" s="66">
        <f t="shared" si="3"/>
        <v>0</v>
      </c>
      <c r="S15" s="72">
        <f t="shared" si="4"/>
        <v>192.36</v>
      </c>
      <c r="T15" s="73">
        <f t="shared" si="5"/>
        <v>8</v>
      </c>
      <c r="U15" s="73">
        <f t="shared" si="6"/>
        <v>8</v>
      </c>
    </row>
    <row r="16" spans="2:21" ht="12.75">
      <c r="B16" s="57">
        <v>5505</v>
      </c>
      <c r="C16" s="58" t="s">
        <v>150</v>
      </c>
      <c r="D16" s="58" t="s">
        <v>50</v>
      </c>
      <c r="E16" s="59" t="s">
        <v>151</v>
      </c>
      <c r="F16" s="69">
        <v>5</v>
      </c>
      <c r="G16" s="70">
        <v>29.74</v>
      </c>
      <c r="H16" s="70">
        <f t="shared" si="0"/>
        <v>85.26</v>
      </c>
      <c r="I16" s="71">
        <v>5</v>
      </c>
      <c r="J16" s="70">
        <v>31.56</v>
      </c>
      <c r="K16" s="70">
        <f t="shared" si="1"/>
        <v>63.44</v>
      </c>
      <c r="L16" s="85">
        <v>42.46</v>
      </c>
      <c r="M16" s="65">
        <v>39</v>
      </c>
      <c r="N16" s="65">
        <v>0</v>
      </c>
      <c r="O16" s="66">
        <f t="shared" si="2"/>
        <v>39</v>
      </c>
      <c r="P16" s="85">
        <v>0</v>
      </c>
      <c r="Q16" s="65">
        <v>0</v>
      </c>
      <c r="R16" s="66">
        <f t="shared" si="3"/>
        <v>0</v>
      </c>
      <c r="S16" s="72">
        <f t="shared" si="4"/>
        <v>187.7</v>
      </c>
      <c r="T16" s="73">
        <f t="shared" si="5"/>
        <v>9</v>
      </c>
      <c r="U16" s="73">
        <f t="shared" si="6"/>
        <v>9</v>
      </c>
    </row>
    <row r="17" spans="2:21" ht="12.75">
      <c r="B17" s="57">
        <v>5515</v>
      </c>
      <c r="C17" s="58" t="s">
        <v>167</v>
      </c>
      <c r="D17" s="58" t="s">
        <v>53</v>
      </c>
      <c r="E17" s="59" t="s">
        <v>191</v>
      </c>
      <c r="F17" s="69">
        <v>5</v>
      </c>
      <c r="G17" s="70">
        <v>36.66</v>
      </c>
      <c r="H17" s="70">
        <f t="shared" si="0"/>
        <v>78.34</v>
      </c>
      <c r="I17" s="71">
        <v>0</v>
      </c>
      <c r="J17" s="70">
        <v>35.5</v>
      </c>
      <c r="K17" s="70">
        <f t="shared" si="1"/>
        <v>64.5</v>
      </c>
      <c r="L17" s="85">
        <v>37.32</v>
      </c>
      <c r="M17" s="65">
        <v>38</v>
      </c>
      <c r="N17" s="65">
        <v>3</v>
      </c>
      <c r="O17" s="66">
        <f t="shared" si="2"/>
        <v>41</v>
      </c>
      <c r="P17" s="85">
        <v>0</v>
      </c>
      <c r="Q17" s="65">
        <v>0</v>
      </c>
      <c r="R17" s="66">
        <f t="shared" si="3"/>
        <v>0</v>
      </c>
      <c r="S17" s="72">
        <f t="shared" si="4"/>
        <v>183.84</v>
      </c>
      <c r="T17" s="73">
        <f t="shared" si="5"/>
        <v>10</v>
      </c>
      <c r="U17" s="73">
        <f t="shared" si="6"/>
        <v>10</v>
      </c>
    </row>
    <row r="18" spans="2:21" ht="12.75">
      <c r="B18" s="57">
        <v>5513</v>
      </c>
      <c r="C18" s="58" t="s">
        <v>125</v>
      </c>
      <c r="D18" s="58" t="s">
        <v>49</v>
      </c>
      <c r="E18" s="59" t="s">
        <v>126</v>
      </c>
      <c r="F18" s="69">
        <v>15</v>
      </c>
      <c r="G18" s="70">
        <v>37.83</v>
      </c>
      <c r="H18" s="70">
        <f t="shared" si="0"/>
        <v>67.17</v>
      </c>
      <c r="I18" s="71">
        <v>0</v>
      </c>
      <c r="J18" s="70">
        <v>34.8</v>
      </c>
      <c r="K18" s="70">
        <f t="shared" si="1"/>
        <v>65.2</v>
      </c>
      <c r="L18" s="85">
        <v>39.37</v>
      </c>
      <c r="M18" s="65">
        <v>31</v>
      </c>
      <c r="N18" s="65">
        <v>8</v>
      </c>
      <c r="O18" s="66">
        <f t="shared" si="2"/>
        <v>39</v>
      </c>
      <c r="P18" s="85">
        <v>0</v>
      </c>
      <c r="Q18" s="65">
        <v>0</v>
      </c>
      <c r="R18" s="66">
        <f t="shared" si="3"/>
        <v>0</v>
      </c>
      <c r="S18" s="72">
        <f t="shared" si="4"/>
        <v>171.37</v>
      </c>
      <c r="T18" s="73">
        <f t="shared" si="5"/>
        <v>11</v>
      </c>
      <c r="U18" s="73">
        <f t="shared" si="6"/>
        <v>11</v>
      </c>
    </row>
    <row r="19" spans="2:21" ht="12.75">
      <c r="B19" s="57">
        <v>5514</v>
      </c>
      <c r="C19" s="58" t="s">
        <v>75</v>
      </c>
      <c r="D19" s="58" t="s">
        <v>49</v>
      </c>
      <c r="E19" s="59" t="s">
        <v>132</v>
      </c>
      <c r="F19" s="69">
        <v>5</v>
      </c>
      <c r="G19" s="70">
        <v>33.65</v>
      </c>
      <c r="H19" s="70">
        <f t="shared" si="0"/>
        <v>81.35</v>
      </c>
      <c r="I19" s="71">
        <v>5</v>
      </c>
      <c r="J19" s="70">
        <v>43.04</v>
      </c>
      <c r="K19" s="70">
        <f t="shared" si="1"/>
        <v>51.96</v>
      </c>
      <c r="L19" s="85">
        <v>42.08</v>
      </c>
      <c r="M19" s="65">
        <v>38</v>
      </c>
      <c r="N19" s="65">
        <v>0</v>
      </c>
      <c r="O19" s="66">
        <f t="shared" si="2"/>
        <v>38</v>
      </c>
      <c r="P19" s="85">
        <v>0</v>
      </c>
      <c r="Q19" s="65">
        <v>0</v>
      </c>
      <c r="R19" s="66">
        <f t="shared" si="3"/>
        <v>0</v>
      </c>
      <c r="S19" s="72">
        <f t="shared" si="4"/>
        <v>171.31</v>
      </c>
      <c r="T19" s="73">
        <f t="shared" si="5"/>
        <v>12</v>
      </c>
      <c r="U19" s="73">
        <f t="shared" si="6"/>
        <v>12</v>
      </c>
    </row>
    <row r="20" spans="2:21" ht="12.75">
      <c r="B20" s="57">
        <v>5510</v>
      </c>
      <c r="C20" s="58" t="s">
        <v>57</v>
      </c>
      <c r="D20" s="58" t="s">
        <v>49</v>
      </c>
      <c r="E20" s="59" t="s">
        <v>157</v>
      </c>
      <c r="F20" s="69">
        <v>0</v>
      </c>
      <c r="G20" s="70" t="s">
        <v>80</v>
      </c>
      <c r="H20" s="70">
        <f t="shared" si="0"/>
        <v>0</v>
      </c>
      <c r="I20" s="71">
        <v>0</v>
      </c>
      <c r="J20" s="70">
        <v>30.77</v>
      </c>
      <c r="K20" s="70">
        <f t="shared" si="1"/>
        <v>69.23</v>
      </c>
      <c r="L20" s="85">
        <v>38.36</v>
      </c>
      <c r="M20" s="65">
        <v>45</v>
      </c>
      <c r="N20" s="65">
        <v>13</v>
      </c>
      <c r="O20" s="66">
        <f t="shared" si="2"/>
        <v>58</v>
      </c>
      <c r="P20" s="85">
        <v>0</v>
      </c>
      <c r="Q20" s="65">
        <v>0</v>
      </c>
      <c r="R20" s="66">
        <f t="shared" si="3"/>
        <v>0</v>
      </c>
      <c r="S20" s="72">
        <f t="shared" si="4"/>
        <v>127.23</v>
      </c>
      <c r="T20" s="73">
        <f t="shared" si="5"/>
        <v>13</v>
      </c>
      <c r="U20" s="73">
        <f t="shared" si="6"/>
        <v>13</v>
      </c>
    </row>
    <row r="21" spans="2:21" ht="12.75">
      <c r="B21" s="57">
        <v>5503</v>
      </c>
      <c r="C21" s="58" t="s">
        <v>117</v>
      </c>
      <c r="D21" s="58" t="s">
        <v>49</v>
      </c>
      <c r="E21" s="59" t="s">
        <v>148</v>
      </c>
      <c r="F21" s="69">
        <v>0</v>
      </c>
      <c r="G21" s="70" t="s">
        <v>80</v>
      </c>
      <c r="H21" s="70">
        <f t="shared" si="0"/>
        <v>0</v>
      </c>
      <c r="I21" s="71">
        <v>0</v>
      </c>
      <c r="J21" s="70">
        <v>31.44</v>
      </c>
      <c r="K21" s="70">
        <f t="shared" si="1"/>
        <v>68.56</v>
      </c>
      <c r="L21" s="85" t="s">
        <v>80</v>
      </c>
      <c r="M21" s="65">
        <v>0</v>
      </c>
      <c r="N21" s="65">
        <v>0</v>
      </c>
      <c r="O21" s="66">
        <f t="shared" si="2"/>
        <v>0</v>
      </c>
      <c r="P21" s="85">
        <v>0</v>
      </c>
      <c r="Q21" s="65">
        <v>0</v>
      </c>
      <c r="R21" s="66">
        <f t="shared" si="3"/>
        <v>0</v>
      </c>
      <c r="S21" s="72">
        <f t="shared" si="4"/>
        <v>68.56</v>
      </c>
      <c r="T21" s="73">
        <f t="shared" si="5"/>
        <v>14</v>
      </c>
      <c r="U21" s="73">
        <f t="shared" si="6"/>
        <v>14</v>
      </c>
    </row>
    <row r="22" spans="2:21" ht="12.75">
      <c r="B22" s="57">
        <v>5511</v>
      </c>
      <c r="C22" s="58" t="s">
        <v>206</v>
      </c>
      <c r="D22" s="58" t="s">
        <v>49</v>
      </c>
      <c r="E22" s="59" t="s">
        <v>207</v>
      </c>
      <c r="F22" s="69">
        <v>0</v>
      </c>
      <c r="G22" s="70" t="s">
        <v>80</v>
      </c>
      <c r="H22" s="70">
        <f t="shared" si="0"/>
        <v>0</v>
      </c>
      <c r="I22" s="71">
        <v>5</v>
      </c>
      <c r="J22" s="70">
        <v>36.2</v>
      </c>
      <c r="K22" s="70">
        <f t="shared" si="1"/>
        <v>58.8</v>
      </c>
      <c r="L22" s="85" t="s">
        <v>80</v>
      </c>
      <c r="M22" s="65">
        <v>0</v>
      </c>
      <c r="N22" s="65">
        <v>0</v>
      </c>
      <c r="O22" s="66">
        <f t="shared" si="2"/>
        <v>0</v>
      </c>
      <c r="P22" s="85">
        <v>0</v>
      </c>
      <c r="Q22" s="65">
        <v>0</v>
      </c>
      <c r="R22" s="66">
        <f t="shared" si="3"/>
        <v>0</v>
      </c>
      <c r="S22" s="72">
        <f t="shared" si="4"/>
        <v>58.8</v>
      </c>
      <c r="T22" s="73">
        <f t="shared" si="5"/>
        <v>15</v>
      </c>
      <c r="U22" s="73">
        <f t="shared" si="6"/>
        <v>15</v>
      </c>
    </row>
    <row r="23" spans="2:21" ht="12.75">
      <c r="B23" s="57">
        <v>5506</v>
      </c>
      <c r="C23" s="58" t="s">
        <v>169</v>
      </c>
      <c r="D23" s="58" t="s">
        <v>53</v>
      </c>
      <c r="E23" s="59" t="s">
        <v>192</v>
      </c>
      <c r="F23" s="69">
        <v>0</v>
      </c>
      <c r="G23" s="70" t="s">
        <v>101</v>
      </c>
      <c r="H23" s="70">
        <f t="shared" si="0"/>
        <v>0</v>
      </c>
      <c r="I23" s="71">
        <v>0</v>
      </c>
      <c r="J23" s="70" t="s">
        <v>80</v>
      </c>
      <c r="K23" s="70">
        <f t="shared" si="1"/>
        <v>0</v>
      </c>
      <c r="L23" s="85" t="s">
        <v>101</v>
      </c>
      <c r="M23" s="65">
        <v>0</v>
      </c>
      <c r="N23" s="65">
        <v>0</v>
      </c>
      <c r="O23" s="66">
        <f t="shared" si="2"/>
        <v>0</v>
      </c>
      <c r="P23" s="85">
        <v>0</v>
      </c>
      <c r="Q23" s="65">
        <v>0</v>
      </c>
      <c r="R23" s="66">
        <f t="shared" si="3"/>
        <v>0</v>
      </c>
      <c r="S23" s="72">
        <f t="shared" si="4"/>
        <v>0</v>
      </c>
      <c r="T23" s="73">
        <f t="shared" si="5"/>
        <v>16</v>
      </c>
      <c r="U23" s="73" t="str">
        <f t="shared" si="6"/>
        <v>—</v>
      </c>
    </row>
    <row r="24" spans="2:21" ht="13.5" thickBot="1">
      <c r="B24" s="74"/>
      <c r="C24" s="75"/>
      <c r="D24" s="75"/>
      <c r="E24" s="76"/>
      <c r="F24" s="77"/>
      <c r="G24" s="75"/>
      <c r="H24" s="75"/>
      <c r="I24" s="77"/>
      <c r="J24" s="75"/>
      <c r="K24" s="75"/>
      <c r="L24" s="77"/>
      <c r="M24" s="75"/>
      <c r="N24" s="75"/>
      <c r="O24" s="78"/>
      <c r="P24" s="77"/>
      <c r="Q24" s="75"/>
      <c r="R24" s="78"/>
      <c r="S24" s="79"/>
      <c r="T24" s="80"/>
      <c r="U24" s="80"/>
    </row>
  </sheetData>
  <sheetProtection/>
  <mergeCells count="11"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42"/>
    <pageSetUpPr fitToPage="1"/>
  </sheetPr>
  <dimension ref="B2:U35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15" width="7.75390625" style="36" customWidth="1"/>
    <col min="16" max="18" width="7.75390625" style="36" hidden="1" customWidth="1"/>
    <col min="19" max="19" width="7.75390625" style="36" customWidth="1"/>
    <col min="20" max="20" width="6.75390625" style="36" hidden="1" customWidth="1"/>
    <col min="21" max="21" width="6.75390625" style="36" customWidth="1"/>
    <col min="22" max="16384" width="9.125" style="36" customWidth="1"/>
  </cols>
  <sheetData>
    <row r="1" ht="5.25" customHeight="1"/>
    <row r="2" spans="2:21" ht="18.75">
      <c r="B2" s="81" t="str">
        <f>Title!D5</f>
        <v>«Золотой Ник - 2009»</v>
      </c>
      <c r="C2" s="38"/>
      <c r="D2" s="38"/>
      <c r="F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5" ht="15">
      <c r="B3" s="41" t="str">
        <f>'AA-Maxi'!B3</f>
        <v>многоборье</v>
      </c>
      <c r="E3" s="42"/>
    </row>
    <row r="4" spans="2:19" s="35" customFormat="1" ht="12.75">
      <c r="B4" s="43" t="s">
        <v>113</v>
      </c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48"/>
    </row>
    <row r="5" spans="5:19" s="35" customFormat="1" ht="13.5" thickBot="1">
      <c r="E5" s="42"/>
      <c r="F5" s="83"/>
      <c r="G5" s="83"/>
      <c r="H5" s="83"/>
      <c r="I5" s="83"/>
      <c r="J5" s="84"/>
      <c r="K5" s="83"/>
      <c r="L5" s="83"/>
      <c r="M5" s="84"/>
      <c r="N5" s="83"/>
      <c r="O5" s="83"/>
      <c r="P5" s="83"/>
      <c r="Q5" s="83"/>
      <c r="R5" s="83"/>
      <c r="S5" s="48"/>
    </row>
    <row r="6" spans="2:2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28</v>
      </c>
      <c r="G6" s="154"/>
      <c r="H6" s="154"/>
      <c r="I6" s="153" t="s">
        <v>29</v>
      </c>
      <c r="J6" s="154"/>
      <c r="K6" s="154"/>
      <c r="L6" s="153" t="s">
        <v>35</v>
      </c>
      <c r="M6" s="154"/>
      <c r="N6" s="154"/>
      <c r="O6" s="155"/>
      <c r="P6" s="153" t="s">
        <v>36</v>
      </c>
      <c r="Q6" s="154"/>
      <c r="R6" s="155"/>
      <c r="S6" s="160" t="s">
        <v>37</v>
      </c>
      <c r="T6" s="156" t="s">
        <v>30</v>
      </c>
      <c r="U6" s="156" t="s">
        <v>30</v>
      </c>
    </row>
    <row r="7" spans="2:21" ht="34.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38</v>
      </c>
      <c r="I7" s="55" t="s">
        <v>31</v>
      </c>
      <c r="J7" s="53" t="s">
        <v>32</v>
      </c>
      <c r="K7" s="53" t="s">
        <v>38</v>
      </c>
      <c r="L7" s="55" t="s">
        <v>32</v>
      </c>
      <c r="M7" s="53" t="s">
        <v>39</v>
      </c>
      <c r="N7" s="53" t="s">
        <v>40</v>
      </c>
      <c r="O7" s="56" t="s">
        <v>38</v>
      </c>
      <c r="P7" s="55" t="s">
        <v>32</v>
      </c>
      <c r="Q7" s="53" t="s">
        <v>41</v>
      </c>
      <c r="R7" s="56" t="s">
        <v>38</v>
      </c>
      <c r="S7" s="161"/>
      <c r="T7" s="157"/>
      <c r="U7" s="157"/>
    </row>
    <row r="8" spans="2:21" ht="12.75">
      <c r="B8" s="57">
        <v>4007</v>
      </c>
      <c r="C8" s="58" t="s">
        <v>142</v>
      </c>
      <c r="D8" s="58" t="s">
        <v>53</v>
      </c>
      <c r="E8" s="59" t="s">
        <v>143</v>
      </c>
      <c r="F8" s="69">
        <v>0</v>
      </c>
      <c r="G8" s="70">
        <v>28.98</v>
      </c>
      <c r="H8" s="70">
        <f aca="true" t="shared" si="0" ref="H8:H34">IF(OR(G8="снят",G8="н/я",G8="н/ф",G8=0),0,120-G8-F8)</f>
        <v>91.02</v>
      </c>
      <c r="I8" s="71">
        <v>0</v>
      </c>
      <c r="J8" s="70">
        <v>31.65</v>
      </c>
      <c r="K8" s="70">
        <f aca="true" t="shared" si="1" ref="K8:K34">IF(OR(J8="снят",J8="н/я",J8="н/ф",J8=0),0,100-J8-I8)</f>
        <v>68.35</v>
      </c>
      <c r="L8" s="85">
        <v>39.04</v>
      </c>
      <c r="M8" s="65">
        <v>45</v>
      </c>
      <c r="N8" s="65">
        <v>12</v>
      </c>
      <c r="O8" s="66">
        <f aca="true" t="shared" si="2" ref="O8:O34">IF(OR(L8="снят",L8="н/я",L8="н/ф",L8=0),0,M8+N8)</f>
        <v>57</v>
      </c>
      <c r="P8" s="85">
        <v>0</v>
      </c>
      <c r="Q8" s="65">
        <v>0</v>
      </c>
      <c r="R8" s="66">
        <f aca="true" t="shared" si="3" ref="R8:R34">IF(OR(P8="снят",P8="н/я",P8="н/ф",P8=0),0,Q8)</f>
        <v>0</v>
      </c>
      <c r="S8" s="67">
        <f aca="true" t="shared" si="4" ref="S8:S34">SUMIF($7:$7,"баллы",$A8:$IV8)</f>
        <v>216.37</v>
      </c>
      <c r="T8" s="68">
        <v>1</v>
      </c>
      <c r="U8" s="68">
        <f>IF(S8=0,"—",1)</f>
        <v>1</v>
      </c>
    </row>
    <row r="9" spans="2:21" ht="12.75">
      <c r="B9" s="57">
        <v>4010</v>
      </c>
      <c r="C9" s="58" t="s">
        <v>117</v>
      </c>
      <c r="D9" s="58" t="s">
        <v>49</v>
      </c>
      <c r="E9" s="59" t="s">
        <v>118</v>
      </c>
      <c r="F9" s="69">
        <v>0</v>
      </c>
      <c r="G9" s="70">
        <v>31.57</v>
      </c>
      <c r="H9" s="70">
        <f t="shared" si="0"/>
        <v>88.43</v>
      </c>
      <c r="I9" s="71">
        <v>0</v>
      </c>
      <c r="J9" s="70">
        <v>31.1</v>
      </c>
      <c r="K9" s="70">
        <f t="shared" si="1"/>
        <v>68.9</v>
      </c>
      <c r="L9" s="85">
        <v>38.37</v>
      </c>
      <c r="M9" s="65">
        <v>45</v>
      </c>
      <c r="N9" s="65">
        <v>12</v>
      </c>
      <c r="O9" s="66">
        <f t="shared" si="2"/>
        <v>57</v>
      </c>
      <c r="P9" s="85">
        <v>0</v>
      </c>
      <c r="Q9" s="65">
        <v>0</v>
      </c>
      <c r="R9" s="66">
        <f t="shared" si="3"/>
        <v>0</v>
      </c>
      <c r="S9" s="72">
        <f t="shared" si="4"/>
        <v>214.33</v>
      </c>
      <c r="T9" s="73">
        <f aca="true" t="shared" si="5" ref="T9:T34">T8+1</f>
        <v>2</v>
      </c>
      <c r="U9" s="73">
        <f aca="true" t="shared" si="6" ref="U9:U34">IF(S9=0,"—",U8+1)</f>
        <v>2</v>
      </c>
    </row>
    <row r="10" spans="2:21" ht="12.75">
      <c r="B10" s="57">
        <v>4011</v>
      </c>
      <c r="C10" s="58" t="s">
        <v>127</v>
      </c>
      <c r="D10" s="58" t="s">
        <v>49</v>
      </c>
      <c r="E10" s="59" t="s">
        <v>128</v>
      </c>
      <c r="F10" s="69">
        <v>0</v>
      </c>
      <c r="G10" s="70">
        <v>29.4</v>
      </c>
      <c r="H10" s="70">
        <f t="shared" si="0"/>
        <v>90.6</v>
      </c>
      <c r="I10" s="71">
        <v>0</v>
      </c>
      <c r="J10" s="70">
        <v>30.92</v>
      </c>
      <c r="K10" s="70">
        <f t="shared" si="1"/>
        <v>69.08</v>
      </c>
      <c r="L10" s="85">
        <v>39.91</v>
      </c>
      <c r="M10" s="65">
        <v>41</v>
      </c>
      <c r="N10" s="65">
        <v>13</v>
      </c>
      <c r="O10" s="66">
        <f t="shared" si="2"/>
        <v>54</v>
      </c>
      <c r="P10" s="85">
        <v>0</v>
      </c>
      <c r="Q10" s="65">
        <v>0</v>
      </c>
      <c r="R10" s="66">
        <f t="shared" si="3"/>
        <v>0</v>
      </c>
      <c r="S10" s="72">
        <f t="shared" si="4"/>
        <v>213.68</v>
      </c>
      <c r="T10" s="73">
        <f t="shared" si="5"/>
        <v>3</v>
      </c>
      <c r="U10" s="73">
        <f t="shared" si="6"/>
        <v>3</v>
      </c>
    </row>
    <row r="11" spans="2:21" ht="12.75">
      <c r="B11" s="57">
        <v>4014</v>
      </c>
      <c r="C11" s="58" t="s">
        <v>85</v>
      </c>
      <c r="D11" s="58" t="s">
        <v>49</v>
      </c>
      <c r="E11" s="59" t="s">
        <v>165</v>
      </c>
      <c r="F11" s="69">
        <v>0</v>
      </c>
      <c r="G11" s="70">
        <v>32.18</v>
      </c>
      <c r="H11" s="70">
        <f t="shared" si="0"/>
        <v>87.82</v>
      </c>
      <c r="I11" s="71">
        <v>0</v>
      </c>
      <c r="J11" s="70">
        <v>33.99</v>
      </c>
      <c r="K11" s="70">
        <f t="shared" si="1"/>
        <v>66.00999999999999</v>
      </c>
      <c r="L11" s="85">
        <v>39.15</v>
      </c>
      <c r="M11" s="65">
        <v>46</v>
      </c>
      <c r="N11" s="65">
        <v>13</v>
      </c>
      <c r="O11" s="66">
        <f t="shared" si="2"/>
        <v>59</v>
      </c>
      <c r="P11" s="85">
        <v>0</v>
      </c>
      <c r="Q11" s="65">
        <v>0</v>
      </c>
      <c r="R11" s="66">
        <f t="shared" si="3"/>
        <v>0</v>
      </c>
      <c r="S11" s="72">
        <f t="shared" si="4"/>
        <v>212.82999999999998</v>
      </c>
      <c r="T11" s="73">
        <f t="shared" si="5"/>
        <v>4</v>
      </c>
      <c r="U11" s="73">
        <f t="shared" si="6"/>
        <v>4</v>
      </c>
    </row>
    <row r="12" spans="2:21" ht="12.75">
      <c r="B12" s="57">
        <v>4002</v>
      </c>
      <c r="C12" s="58" t="s">
        <v>127</v>
      </c>
      <c r="D12" s="58" t="s">
        <v>49</v>
      </c>
      <c r="E12" s="59" t="s">
        <v>174</v>
      </c>
      <c r="F12" s="69">
        <v>0</v>
      </c>
      <c r="G12" s="70">
        <v>28.7</v>
      </c>
      <c r="H12" s="70">
        <f t="shared" si="0"/>
        <v>91.3</v>
      </c>
      <c r="I12" s="71">
        <v>5</v>
      </c>
      <c r="J12" s="70">
        <v>35.71</v>
      </c>
      <c r="K12" s="70">
        <f t="shared" si="1"/>
        <v>59.28999999999999</v>
      </c>
      <c r="L12" s="85">
        <v>39.05</v>
      </c>
      <c r="M12" s="65">
        <v>47</v>
      </c>
      <c r="N12" s="65">
        <v>12</v>
      </c>
      <c r="O12" s="66">
        <f t="shared" si="2"/>
        <v>59</v>
      </c>
      <c r="P12" s="85">
        <v>0</v>
      </c>
      <c r="Q12" s="65">
        <v>0</v>
      </c>
      <c r="R12" s="66">
        <f t="shared" si="3"/>
        <v>0</v>
      </c>
      <c r="S12" s="72">
        <f t="shared" si="4"/>
        <v>209.58999999999997</v>
      </c>
      <c r="T12" s="73">
        <f t="shared" si="5"/>
        <v>5</v>
      </c>
      <c r="U12" s="73">
        <f t="shared" si="6"/>
        <v>5</v>
      </c>
    </row>
    <row r="13" spans="2:21" ht="12.75">
      <c r="B13" s="57">
        <v>4024</v>
      </c>
      <c r="C13" s="58" t="s">
        <v>127</v>
      </c>
      <c r="D13" s="58" t="s">
        <v>49</v>
      </c>
      <c r="E13" s="59" t="s">
        <v>130</v>
      </c>
      <c r="F13" s="69">
        <v>0</v>
      </c>
      <c r="G13" s="70">
        <v>30.27</v>
      </c>
      <c r="H13" s="70">
        <f t="shared" si="0"/>
        <v>89.73</v>
      </c>
      <c r="I13" s="71">
        <v>0</v>
      </c>
      <c r="J13" s="70">
        <v>32.94</v>
      </c>
      <c r="K13" s="70">
        <f t="shared" si="1"/>
        <v>67.06</v>
      </c>
      <c r="L13" s="85">
        <v>38.2</v>
      </c>
      <c r="M13" s="65">
        <v>40</v>
      </c>
      <c r="N13" s="65">
        <v>12</v>
      </c>
      <c r="O13" s="66">
        <f t="shared" si="2"/>
        <v>52</v>
      </c>
      <c r="P13" s="85">
        <v>0</v>
      </c>
      <c r="Q13" s="65">
        <v>0</v>
      </c>
      <c r="R13" s="66">
        <f t="shared" si="3"/>
        <v>0</v>
      </c>
      <c r="S13" s="72">
        <f t="shared" si="4"/>
        <v>208.79000000000002</v>
      </c>
      <c r="T13" s="73">
        <f t="shared" si="5"/>
        <v>6</v>
      </c>
      <c r="U13" s="73">
        <f t="shared" si="6"/>
        <v>6</v>
      </c>
    </row>
    <row r="14" spans="2:21" ht="12.75">
      <c r="B14" s="57">
        <v>4017</v>
      </c>
      <c r="C14" s="58" t="s">
        <v>59</v>
      </c>
      <c r="D14" s="58" t="s">
        <v>49</v>
      </c>
      <c r="E14" s="59" t="s">
        <v>121</v>
      </c>
      <c r="F14" s="69">
        <v>0</v>
      </c>
      <c r="G14" s="70">
        <v>36.77</v>
      </c>
      <c r="H14" s="70">
        <f t="shared" si="0"/>
        <v>83.22999999999999</v>
      </c>
      <c r="I14" s="71">
        <v>0</v>
      </c>
      <c r="J14" s="70">
        <v>33.14</v>
      </c>
      <c r="K14" s="70">
        <f t="shared" si="1"/>
        <v>66.86</v>
      </c>
      <c r="L14" s="85">
        <v>39.06</v>
      </c>
      <c r="M14" s="65">
        <v>44</v>
      </c>
      <c r="N14" s="65">
        <v>12</v>
      </c>
      <c r="O14" s="66">
        <f t="shared" si="2"/>
        <v>56</v>
      </c>
      <c r="P14" s="85">
        <v>0</v>
      </c>
      <c r="Q14" s="65">
        <v>0</v>
      </c>
      <c r="R14" s="66">
        <f t="shared" si="3"/>
        <v>0</v>
      </c>
      <c r="S14" s="72">
        <f t="shared" si="4"/>
        <v>206.08999999999997</v>
      </c>
      <c r="T14" s="73">
        <f t="shared" si="5"/>
        <v>7</v>
      </c>
      <c r="U14" s="73">
        <f t="shared" si="6"/>
        <v>7</v>
      </c>
    </row>
    <row r="15" spans="2:21" ht="12.75">
      <c r="B15" s="57">
        <v>4013</v>
      </c>
      <c r="C15" s="58" t="s">
        <v>150</v>
      </c>
      <c r="D15" s="58" t="s">
        <v>50</v>
      </c>
      <c r="E15" s="59" t="s">
        <v>179</v>
      </c>
      <c r="F15" s="69">
        <v>0</v>
      </c>
      <c r="G15" s="70">
        <v>34.08</v>
      </c>
      <c r="H15" s="70">
        <f t="shared" si="0"/>
        <v>85.92</v>
      </c>
      <c r="I15" s="71">
        <v>0</v>
      </c>
      <c r="J15" s="70">
        <v>33.45</v>
      </c>
      <c r="K15" s="70">
        <f t="shared" si="1"/>
        <v>66.55</v>
      </c>
      <c r="L15" s="85">
        <v>36.5</v>
      </c>
      <c r="M15" s="65">
        <v>43</v>
      </c>
      <c r="N15" s="65">
        <v>9</v>
      </c>
      <c r="O15" s="66">
        <f t="shared" si="2"/>
        <v>52</v>
      </c>
      <c r="P15" s="85">
        <v>0</v>
      </c>
      <c r="Q15" s="65">
        <v>0</v>
      </c>
      <c r="R15" s="66">
        <f t="shared" si="3"/>
        <v>0</v>
      </c>
      <c r="S15" s="72">
        <f t="shared" si="4"/>
        <v>204.47</v>
      </c>
      <c r="T15" s="73">
        <f t="shared" si="5"/>
        <v>8</v>
      </c>
      <c r="U15" s="73">
        <f t="shared" si="6"/>
        <v>8</v>
      </c>
    </row>
    <row r="16" spans="2:21" ht="12.75">
      <c r="B16" s="57">
        <v>4012</v>
      </c>
      <c r="C16" s="58" t="s">
        <v>140</v>
      </c>
      <c r="D16" s="58" t="s">
        <v>53</v>
      </c>
      <c r="E16" s="59" t="s">
        <v>141</v>
      </c>
      <c r="F16" s="69">
        <v>0</v>
      </c>
      <c r="G16" s="70">
        <v>31.52</v>
      </c>
      <c r="H16" s="70">
        <f t="shared" si="0"/>
        <v>88.48</v>
      </c>
      <c r="I16" s="71">
        <v>0</v>
      </c>
      <c r="J16" s="70">
        <v>33.65</v>
      </c>
      <c r="K16" s="70">
        <f t="shared" si="1"/>
        <v>66.35</v>
      </c>
      <c r="L16" s="85">
        <v>41.98</v>
      </c>
      <c r="M16" s="65">
        <v>44</v>
      </c>
      <c r="N16" s="65">
        <v>0</v>
      </c>
      <c r="O16" s="66">
        <f t="shared" si="2"/>
        <v>44</v>
      </c>
      <c r="P16" s="85">
        <v>0</v>
      </c>
      <c r="Q16" s="65">
        <v>0</v>
      </c>
      <c r="R16" s="66">
        <f t="shared" si="3"/>
        <v>0</v>
      </c>
      <c r="S16" s="72">
        <f t="shared" si="4"/>
        <v>198.82999999999998</v>
      </c>
      <c r="T16" s="73">
        <f t="shared" si="5"/>
        <v>9</v>
      </c>
      <c r="U16" s="73">
        <f t="shared" si="6"/>
        <v>9</v>
      </c>
    </row>
    <row r="17" spans="2:21" ht="12.75">
      <c r="B17" s="57">
        <v>4005</v>
      </c>
      <c r="C17" s="58" t="s">
        <v>81</v>
      </c>
      <c r="D17" s="58" t="s">
        <v>52</v>
      </c>
      <c r="E17" s="59" t="s">
        <v>136</v>
      </c>
      <c r="F17" s="69">
        <v>0</v>
      </c>
      <c r="G17" s="70">
        <v>30.32</v>
      </c>
      <c r="H17" s="70">
        <f t="shared" si="0"/>
        <v>89.68</v>
      </c>
      <c r="I17" s="71">
        <v>10</v>
      </c>
      <c r="J17" s="70">
        <v>37.1</v>
      </c>
      <c r="K17" s="70">
        <f t="shared" si="1"/>
        <v>52.9</v>
      </c>
      <c r="L17" s="85">
        <v>39.67</v>
      </c>
      <c r="M17" s="65">
        <v>41</v>
      </c>
      <c r="N17" s="65">
        <v>11</v>
      </c>
      <c r="O17" s="66">
        <f t="shared" si="2"/>
        <v>52</v>
      </c>
      <c r="P17" s="85">
        <v>0</v>
      </c>
      <c r="Q17" s="65">
        <v>0</v>
      </c>
      <c r="R17" s="66">
        <f t="shared" si="3"/>
        <v>0</v>
      </c>
      <c r="S17" s="72">
        <f t="shared" si="4"/>
        <v>194.58</v>
      </c>
      <c r="T17" s="73">
        <f t="shared" si="5"/>
        <v>10</v>
      </c>
      <c r="U17" s="73">
        <f t="shared" si="6"/>
        <v>10</v>
      </c>
    </row>
    <row r="18" spans="2:21" ht="12.75">
      <c r="B18" s="57">
        <v>4006</v>
      </c>
      <c r="C18" s="58" t="s">
        <v>146</v>
      </c>
      <c r="D18" s="58" t="s">
        <v>49</v>
      </c>
      <c r="E18" s="59" t="s">
        <v>147</v>
      </c>
      <c r="F18" s="69">
        <v>5</v>
      </c>
      <c r="G18" s="70">
        <v>33.78</v>
      </c>
      <c r="H18" s="70">
        <f t="shared" si="0"/>
        <v>81.22</v>
      </c>
      <c r="I18" s="71">
        <v>0</v>
      </c>
      <c r="J18" s="70">
        <v>33.23</v>
      </c>
      <c r="K18" s="70">
        <f t="shared" si="1"/>
        <v>66.77000000000001</v>
      </c>
      <c r="L18" s="85">
        <v>35.7</v>
      </c>
      <c r="M18" s="65">
        <v>33</v>
      </c>
      <c r="N18" s="65">
        <v>4</v>
      </c>
      <c r="O18" s="66">
        <f t="shared" si="2"/>
        <v>37</v>
      </c>
      <c r="P18" s="85">
        <v>0</v>
      </c>
      <c r="Q18" s="65">
        <v>0</v>
      </c>
      <c r="R18" s="66">
        <f t="shared" si="3"/>
        <v>0</v>
      </c>
      <c r="S18" s="72">
        <f t="shared" si="4"/>
        <v>184.99</v>
      </c>
      <c r="T18" s="73">
        <f t="shared" si="5"/>
        <v>11</v>
      </c>
      <c r="U18" s="73">
        <f t="shared" si="6"/>
        <v>11</v>
      </c>
    </row>
    <row r="19" spans="2:21" ht="12.75">
      <c r="B19" s="57">
        <v>4015</v>
      </c>
      <c r="C19" s="58" t="s">
        <v>75</v>
      </c>
      <c r="D19" s="58" t="s">
        <v>49</v>
      </c>
      <c r="E19" s="59" t="s">
        <v>175</v>
      </c>
      <c r="F19" s="69">
        <v>0</v>
      </c>
      <c r="G19" s="70">
        <v>34.91</v>
      </c>
      <c r="H19" s="70">
        <f t="shared" si="0"/>
        <v>85.09</v>
      </c>
      <c r="I19" s="71">
        <v>5</v>
      </c>
      <c r="J19" s="70">
        <v>36.46</v>
      </c>
      <c r="K19" s="70">
        <f t="shared" si="1"/>
        <v>58.54</v>
      </c>
      <c r="L19" s="85">
        <v>41.24</v>
      </c>
      <c r="M19" s="65">
        <v>38</v>
      </c>
      <c r="N19" s="65">
        <v>0</v>
      </c>
      <c r="O19" s="66">
        <f t="shared" si="2"/>
        <v>38</v>
      </c>
      <c r="P19" s="85">
        <v>0</v>
      </c>
      <c r="Q19" s="65">
        <v>0</v>
      </c>
      <c r="R19" s="66">
        <f t="shared" si="3"/>
        <v>0</v>
      </c>
      <c r="S19" s="72">
        <f t="shared" si="4"/>
        <v>181.63</v>
      </c>
      <c r="T19" s="73">
        <f t="shared" si="5"/>
        <v>12</v>
      </c>
      <c r="U19" s="73">
        <f t="shared" si="6"/>
        <v>12</v>
      </c>
    </row>
    <row r="20" spans="2:21" ht="12.75">
      <c r="B20" s="57">
        <v>4025</v>
      </c>
      <c r="C20" s="58" t="s">
        <v>171</v>
      </c>
      <c r="D20" s="58" t="s">
        <v>53</v>
      </c>
      <c r="E20" s="59" t="s">
        <v>172</v>
      </c>
      <c r="F20" s="69">
        <v>0</v>
      </c>
      <c r="G20" s="70">
        <v>39.11</v>
      </c>
      <c r="H20" s="70">
        <f t="shared" si="0"/>
        <v>80.89</v>
      </c>
      <c r="I20" s="71">
        <v>0</v>
      </c>
      <c r="J20" s="70">
        <v>38.71</v>
      </c>
      <c r="K20" s="70">
        <f t="shared" si="1"/>
        <v>61.29</v>
      </c>
      <c r="L20" s="85">
        <v>39.84</v>
      </c>
      <c r="M20" s="65">
        <v>36</v>
      </c>
      <c r="N20" s="65">
        <v>2</v>
      </c>
      <c r="O20" s="66">
        <f t="shared" si="2"/>
        <v>38</v>
      </c>
      <c r="P20" s="85">
        <v>0</v>
      </c>
      <c r="Q20" s="65">
        <v>0</v>
      </c>
      <c r="R20" s="66">
        <f t="shared" si="3"/>
        <v>0</v>
      </c>
      <c r="S20" s="72">
        <f t="shared" si="4"/>
        <v>180.18</v>
      </c>
      <c r="T20" s="73">
        <f t="shared" si="5"/>
        <v>13</v>
      </c>
      <c r="U20" s="73">
        <f t="shared" si="6"/>
        <v>13</v>
      </c>
    </row>
    <row r="21" spans="2:21" ht="12.75">
      <c r="B21" s="57">
        <v>4027</v>
      </c>
      <c r="C21" s="58" t="s">
        <v>182</v>
      </c>
      <c r="D21" s="58" t="s">
        <v>212</v>
      </c>
      <c r="E21" s="59" t="s">
        <v>183</v>
      </c>
      <c r="F21" s="69">
        <v>0</v>
      </c>
      <c r="G21" s="70">
        <v>41.18</v>
      </c>
      <c r="H21" s="70">
        <f t="shared" si="0"/>
        <v>78.82</v>
      </c>
      <c r="I21" s="71">
        <v>5</v>
      </c>
      <c r="J21" s="70">
        <v>49.26</v>
      </c>
      <c r="K21" s="70">
        <f t="shared" si="1"/>
        <v>45.74</v>
      </c>
      <c r="L21" s="85">
        <v>36.65</v>
      </c>
      <c r="M21" s="65">
        <v>41</v>
      </c>
      <c r="N21" s="65">
        <v>1</v>
      </c>
      <c r="O21" s="66">
        <f t="shared" si="2"/>
        <v>42</v>
      </c>
      <c r="P21" s="85">
        <v>0</v>
      </c>
      <c r="Q21" s="65">
        <v>0</v>
      </c>
      <c r="R21" s="66">
        <f t="shared" si="3"/>
        <v>0</v>
      </c>
      <c r="S21" s="72">
        <f t="shared" si="4"/>
        <v>166.56</v>
      </c>
      <c r="T21" s="73">
        <f t="shared" si="5"/>
        <v>14</v>
      </c>
      <c r="U21" s="73">
        <f t="shared" si="6"/>
        <v>14</v>
      </c>
    </row>
    <row r="22" spans="2:21" ht="12.75">
      <c r="B22" s="57">
        <v>4023</v>
      </c>
      <c r="C22" s="58" t="s">
        <v>187</v>
      </c>
      <c r="D22" s="58" t="s">
        <v>53</v>
      </c>
      <c r="E22" s="59" t="s">
        <v>188</v>
      </c>
      <c r="F22" s="69">
        <v>0</v>
      </c>
      <c r="G22" s="70">
        <v>37.94</v>
      </c>
      <c r="H22" s="70">
        <f t="shared" si="0"/>
        <v>82.06</v>
      </c>
      <c r="I22" s="71">
        <v>5</v>
      </c>
      <c r="J22" s="70">
        <v>41.83</v>
      </c>
      <c r="K22" s="70">
        <f t="shared" si="1"/>
        <v>53.17</v>
      </c>
      <c r="L22" s="85">
        <v>36.5</v>
      </c>
      <c r="M22" s="65">
        <v>26</v>
      </c>
      <c r="N22" s="65">
        <v>2</v>
      </c>
      <c r="O22" s="66">
        <f t="shared" si="2"/>
        <v>28</v>
      </c>
      <c r="P22" s="85">
        <v>0</v>
      </c>
      <c r="Q22" s="65">
        <v>0</v>
      </c>
      <c r="R22" s="66">
        <f t="shared" si="3"/>
        <v>0</v>
      </c>
      <c r="S22" s="72">
        <f t="shared" si="4"/>
        <v>163.23000000000002</v>
      </c>
      <c r="T22" s="73">
        <f t="shared" si="5"/>
        <v>15</v>
      </c>
      <c r="U22" s="73">
        <f t="shared" si="6"/>
        <v>15</v>
      </c>
    </row>
    <row r="23" spans="2:21" ht="12.75">
      <c r="B23" s="57">
        <v>4001</v>
      </c>
      <c r="C23" s="58" t="s">
        <v>117</v>
      </c>
      <c r="D23" s="58" t="s">
        <v>49</v>
      </c>
      <c r="E23" s="59" t="s">
        <v>153</v>
      </c>
      <c r="F23" s="69">
        <v>10</v>
      </c>
      <c r="G23" s="70">
        <v>30.55</v>
      </c>
      <c r="H23" s="70">
        <f t="shared" si="0"/>
        <v>79.45</v>
      </c>
      <c r="I23" s="71">
        <v>10</v>
      </c>
      <c r="J23" s="70">
        <v>33.83</v>
      </c>
      <c r="K23" s="70">
        <f t="shared" si="1"/>
        <v>56.17</v>
      </c>
      <c r="L23" s="85" t="s">
        <v>80</v>
      </c>
      <c r="M23" s="65">
        <v>0</v>
      </c>
      <c r="N23" s="65">
        <v>0</v>
      </c>
      <c r="O23" s="66">
        <f t="shared" si="2"/>
        <v>0</v>
      </c>
      <c r="P23" s="85">
        <v>0</v>
      </c>
      <c r="Q23" s="65">
        <v>0</v>
      </c>
      <c r="R23" s="66">
        <f t="shared" si="3"/>
        <v>0</v>
      </c>
      <c r="S23" s="72">
        <f t="shared" si="4"/>
        <v>135.62</v>
      </c>
      <c r="T23" s="73">
        <f t="shared" si="5"/>
        <v>16</v>
      </c>
      <c r="U23" s="73">
        <f t="shared" si="6"/>
        <v>16</v>
      </c>
    </row>
    <row r="24" spans="2:21" ht="12.75">
      <c r="B24" s="57">
        <v>4020</v>
      </c>
      <c r="C24" s="58" t="s">
        <v>117</v>
      </c>
      <c r="D24" s="58" t="s">
        <v>49</v>
      </c>
      <c r="E24" s="59" t="s">
        <v>161</v>
      </c>
      <c r="F24" s="69">
        <v>15</v>
      </c>
      <c r="G24" s="70">
        <v>37.61</v>
      </c>
      <c r="H24" s="70">
        <f t="shared" si="0"/>
        <v>67.39</v>
      </c>
      <c r="I24" s="71">
        <v>0</v>
      </c>
      <c r="J24" s="70">
        <v>34.61</v>
      </c>
      <c r="K24" s="70">
        <f t="shared" si="1"/>
        <v>65.39</v>
      </c>
      <c r="L24" s="85" t="s">
        <v>80</v>
      </c>
      <c r="M24" s="65">
        <v>0</v>
      </c>
      <c r="N24" s="65">
        <v>0</v>
      </c>
      <c r="O24" s="66">
        <f t="shared" si="2"/>
        <v>0</v>
      </c>
      <c r="P24" s="85">
        <v>0</v>
      </c>
      <c r="Q24" s="65">
        <v>0</v>
      </c>
      <c r="R24" s="66">
        <f t="shared" si="3"/>
        <v>0</v>
      </c>
      <c r="S24" s="72">
        <f t="shared" si="4"/>
        <v>132.78</v>
      </c>
      <c r="T24" s="73">
        <f t="shared" si="5"/>
        <v>17</v>
      </c>
      <c r="U24" s="73">
        <f t="shared" si="6"/>
        <v>17</v>
      </c>
    </row>
    <row r="25" spans="2:21" ht="12.75">
      <c r="B25" s="57">
        <v>4021</v>
      </c>
      <c r="C25" s="58" t="s">
        <v>110</v>
      </c>
      <c r="D25" s="58" t="s">
        <v>49</v>
      </c>
      <c r="E25" s="59" t="s">
        <v>201</v>
      </c>
      <c r="F25" s="69">
        <v>5</v>
      </c>
      <c r="G25" s="70">
        <v>40.69</v>
      </c>
      <c r="H25" s="70">
        <f t="shared" si="0"/>
        <v>74.31</v>
      </c>
      <c r="I25" s="71">
        <v>5</v>
      </c>
      <c r="J25" s="70">
        <v>36.81</v>
      </c>
      <c r="K25" s="70">
        <f t="shared" si="1"/>
        <v>58.19</v>
      </c>
      <c r="L25" s="85" t="s">
        <v>101</v>
      </c>
      <c r="M25" s="65">
        <v>0</v>
      </c>
      <c r="N25" s="65">
        <v>0</v>
      </c>
      <c r="O25" s="66">
        <f t="shared" si="2"/>
        <v>0</v>
      </c>
      <c r="P25" s="85">
        <v>0</v>
      </c>
      <c r="Q25" s="65">
        <v>0</v>
      </c>
      <c r="R25" s="66">
        <f t="shared" si="3"/>
        <v>0</v>
      </c>
      <c r="S25" s="72">
        <f t="shared" si="4"/>
        <v>132.5</v>
      </c>
      <c r="T25" s="73">
        <f t="shared" si="5"/>
        <v>18</v>
      </c>
      <c r="U25" s="73">
        <f t="shared" si="6"/>
        <v>18</v>
      </c>
    </row>
    <row r="26" spans="2:21" ht="12.75">
      <c r="B26" s="57">
        <v>4016</v>
      </c>
      <c r="C26" s="58" t="s">
        <v>138</v>
      </c>
      <c r="D26" s="58" t="s">
        <v>53</v>
      </c>
      <c r="E26" s="59" t="s">
        <v>139</v>
      </c>
      <c r="F26" s="69">
        <v>5</v>
      </c>
      <c r="G26" s="70">
        <v>34.16</v>
      </c>
      <c r="H26" s="70">
        <f t="shared" si="0"/>
        <v>80.84</v>
      </c>
      <c r="I26" s="71">
        <v>0</v>
      </c>
      <c r="J26" s="70" t="s">
        <v>80</v>
      </c>
      <c r="K26" s="70">
        <f t="shared" si="1"/>
        <v>0</v>
      </c>
      <c r="L26" s="85">
        <v>40.37</v>
      </c>
      <c r="M26" s="65">
        <v>42</v>
      </c>
      <c r="N26" s="65">
        <v>0</v>
      </c>
      <c r="O26" s="66">
        <f t="shared" si="2"/>
        <v>42</v>
      </c>
      <c r="P26" s="85">
        <v>0</v>
      </c>
      <c r="Q26" s="65">
        <v>0</v>
      </c>
      <c r="R26" s="66">
        <f t="shared" si="3"/>
        <v>0</v>
      </c>
      <c r="S26" s="72">
        <f t="shared" si="4"/>
        <v>122.84</v>
      </c>
      <c r="T26" s="73">
        <f t="shared" si="5"/>
        <v>19</v>
      </c>
      <c r="U26" s="73">
        <f t="shared" si="6"/>
        <v>19</v>
      </c>
    </row>
    <row r="27" spans="2:21" ht="12.75">
      <c r="B27" s="57">
        <v>4022</v>
      </c>
      <c r="C27" s="58" t="s">
        <v>57</v>
      </c>
      <c r="D27" s="58" t="s">
        <v>49</v>
      </c>
      <c r="E27" s="59" t="s">
        <v>160</v>
      </c>
      <c r="F27" s="69">
        <v>0</v>
      </c>
      <c r="G27" s="70" t="s">
        <v>80</v>
      </c>
      <c r="H27" s="70">
        <f t="shared" si="0"/>
        <v>0</v>
      </c>
      <c r="I27" s="71">
        <v>0</v>
      </c>
      <c r="J27" s="70">
        <v>33.8</v>
      </c>
      <c r="K27" s="70">
        <f t="shared" si="1"/>
        <v>66.2</v>
      </c>
      <c r="L27" s="85">
        <v>37.8</v>
      </c>
      <c r="M27" s="65">
        <v>45</v>
      </c>
      <c r="N27" s="65">
        <v>7</v>
      </c>
      <c r="O27" s="66">
        <f t="shared" si="2"/>
        <v>52</v>
      </c>
      <c r="P27" s="85">
        <v>0</v>
      </c>
      <c r="Q27" s="65">
        <v>0</v>
      </c>
      <c r="R27" s="66">
        <f t="shared" si="3"/>
        <v>0</v>
      </c>
      <c r="S27" s="72">
        <f t="shared" si="4"/>
        <v>118.2</v>
      </c>
      <c r="T27" s="73">
        <f t="shared" si="5"/>
        <v>20</v>
      </c>
      <c r="U27" s="73">
        <f t="shared" si="6"/>
        <v>20</v>
      </c>
    </row>
    <row r="28" spans="2:21" ht="12.75">
      <c r="B28" s="57">
        <v>4003</v>
      </c>
      <c r="C28" s="58" t="s">
        <v>171</v>
      </c>
      <c r="D28" s="58" t="s">
        <v>53</v>
      </c>
      <c r="E28" s="59" t="s">
        <v>189</v>
      </c>
      <c r="F28" s="69">
        <v>0</v>
      </c>
      <c r="G28" s="70" t="s">
        <v>80</v>
      </c>
      <c r="H28" s="70">
        <f t="shared" si="0"/>
        <v>0</v>
      </c>
      <c r="I28" s="71">
        <v>0</v>
      </c>
      <c r="J28" s="70">
        <v>43.48</v>
      </c>
      <c r="K28" s="70">
        <f t="shared" si="1"/>
        <v>56.52</v>
      </c>
      <c r="L28" s="85">
        <v>39.76</v>
      </c>
      <c r="M28" s="65">
        <v>29</v>
      </c>
      <c r="N28" s="65">
        <v>9</v>
      </c>
      <c r="O28" s="66">
        <f t="shared" si="2"/>
        <v>38</v>
      </c>
      <c r="P28" s="85">
        <v>0</v>
      </c>
      <c r="Q28" s="65">
        <v>0</v>
      </c>
      <c r="R28" s="66">
        <f t="shared" si="3"/>
        <v>0</v>
      </c>
      <c r="S28" s="72">
        <f t="shared" si="4"/>
        <v>94.52000000000001</v>
      </c>
      <c r="T28" s="73">
        <f t="shared" si="5"/>
        <v>21</v>
      </c>
      <c r="U28" s="73">
        <f t="shared" si="6"/>
        <v>21</v>
      </c>
    </row>
    <row r="29" spans="2:21" ht="12.75">
      <c r="B29" s="57">
        <v>4009</v>
      </c>
      <c r="C29" s="58" t="s">
        <v>194</v>
      </c>
      <c r="D29" s="58" t="s">
        <v>52</v>
      </c>
      <c r="E29" s="59" t="s">
        <v>195</v>
      </c>
      <c r="F29" s="69">
        <v>0</v>
      </c>
      <c r="G29" s="70" t="s">
        <v>80</v>
      </c>
      <c r="H29" s="70">
        <f t="shared" si="0"/>
        <v>0</v>
      </c>
      <c r="I29" s="71">
        <v>0</v>
      </c>
      <c r="J29" s="70" t="s">
        <v>80</v>
      </c>
      <c r="K29" s="70">
        <f t="shared" si="1"/>
        <v>0</v>
      </c>
      <c r="L29" s="85">
        <v>39.1</v>
      </c>
      <c r="M29" s="65">
        <v>16</v>
      </c>
      <c r="N29" s="65">
        <v>4</v>
      </c>
      <c r="O29" s="66">
        <f t="shared" si="2"/>
        <v>20</v>
      </c>
      <c r="P29" s="85">
        <v>0</v>
      </c>
      <c r="Q29" s="65">
        <v>0</v>
      </c>
      <c r="R29" s="66">
        <f t="shared" si="3"/>
        <v>0</v>
      </c>
      <c r="S29" s="72">
        <f t="shared" si="4"/>
        <v>20</v>
      </c>
      <c r="T29" s="73">
        <f t="shared" si="5"/>
        <v>22</v>
      </c>
      <c r="U29" s="73">
        <f t="shared" si="6"/>
        <v>22</v>
      </c>
    </row>
    <row r="30" spans="2:21" ht="12.75">
      <c r="B30" s="57">
        <v>4004</v>
      </c>
      <c r="C30" s="58" t="s">
        <v>187</v>
      </c>
      <c r="D30" s="58" t="s">
        <v>53</v>
      </c>
      <c r="E30" s="59" t="s">
        <v>210</v>
      </c>
      <c r="F30" s="69">
        <v>0</v>
      </c>
      <c r="G30" s="70" t="s">
        <v>80</v>
      </c>
      <c r="H30" s="70">
        <f t="shared" si="0"/>
        <v>0</v>
      </c>
      <c r="I30" s="71">
        <v>0</v>
      </c>
      <c r="J30" s="70" t="s">
        <v>80</v>
      </c>
      <c r="K30" s="70">
        <f t="shared" si="1"/>
        <v>0</v>
      </c>
      <c r="L30" s="85" t="s">
        <v>80</v>
      </c>
      <c r="M30" s="65">
        <v>0</v>
      </c>
      <c r="N30" s="65">
        <v>0</v>
      </c>
      <c r="O30" s="66">
        <f t="shared" si="2"/>
        <v>0</v>
      </c>
      <c r="P30" s="85">
        <v>0</v>
      </c>
      <c r="Q30" s="65">
        <v>0</v>
      </c>
      <c r="R30" s="66">
        <f t="shared" si="3"/>
        <v>0</v>
      </c>
      <c r="S30" s="72">
        <f t="shared" si="4"/>
        <v>0</v>
      </c>
      <c r="T30" s="73">
        <f t="shared" si="5"/>
        <v>23</v>
      </c>
      <c r="U30" s="73" t="str">
        <f t="shared" si="6"/>
        <v>—</v>
      </c>
    </row>
    <row r="31" spans="2:21" ht="12.75">
      <c r="B31" s="57">
        <v>4008</v>
      </c>
      <c r="C31" s="58" t="s">
        <v>104</v>
      </c>
      <c r="D31" s="58" t="s">
        <v>49</v>
      </c>
      <c r="E31" s="59" t="s">
        <v>200</v>
      </c>
      <c r="F31" s="69">
        <v>0</v>
      </c>
      <c r="G31" s="70" t="s">
        <v>101</v>
      </c>
      <c r="H31" s="70">
        <f t="shared" si="0"/>
        <v>0</v>
      </c>
      <c r="I31" s="71">
        <v>0</v>
      </c>
      <c r="J31" s="70" t="s">
        <v>101</v>
      </c>
      <c r="K31" s="70">
        <f t="shared" si="1"/>
        <v>0</v>
      </c>
      <c r="L31" s="85" t="s">
        <v>101</v>
      </c>
      <c r="M31" s="65">
        <v>0</v>
      </c>
      <c r="N31" s="65">
        <v>0</v>
      </c>
      <c r="O31" s="66">
        <f t="shared" si="2"/>
        <v>0</v>
      </c>
      <c r="P31" s="85">
        <v>0</v>
      </c>
      <c r="Q31" s="65">
        <v>0</v>
      </c>
      <c r="R31" s="66">
        <f t="shared" si="3"/>
        <v>0</v>
      </c>
      <c r="S31" s="72">
        <f t="shared" si="4"/>
        <v>0</v>
      </c>
      <c r="T31" s="73">
        <f t="shared" si="5"/>
        <v>24</v>
      </c>
      <c r="U31" s="73" t="str">
        <f t="shared" si="6"/>
        <v>—</v>
      </c>
    </row>
    <row r="32" spans="2:21" ht="12.75">
      <c r="B32" s="57">
        <v>4018</v>
      </c>
      <c r="C32" s="58" t="s">
        <v>176</v>
      </c>
      <c r="D32" s="58" t="s">
        <v>49</v>
      </c>
      <c r="E32" s="59" t="s">
        <v>177</v>
      </c>
      <c r="F32" s="69">
        <v>0</v>
      </c>
      <c r="G32" s="70" t="s">
        <v>101</v>
      </c>
      <c r="H32" s="70">
        <f t="shared" si="0"/>
        <v>0</v>
      </c>
      <c r="I32" s="71">
        <v>0</v>
      </c>
      <c r="J32" s="70" t="s">
        <v>101</v>
      </c>
      <c r="K32" s="70">
        <f t="shared" si="1"/>
        <v>0</v>
      </c>
      <c r="L32" s="85" t="s">
        <v>101</v>
      </c>
      <c r="M32" s="65">
        <v>0</v>
      </c>
      <c r="N32" s="65">
        <v>0</v>
      </c>
      <c r="O32" s="66">
        <f t="shared" si="2"/>
        <v>0</v>
      </c>
      <c r="P32" s="85">
        <v>0</v>
      </c>
      <c r="Q32" s="65">
        <v>0</v>
      </c>
      <c r="R32" s="66">
        <f t="shared" si="3"/>
        <v>0</v>
      </c>
      <c r="S32" s="72">
        <f t="shared" si="4"/>
        <v>0</v>
      </c>
      <c r="T32" s="73">
        <f t="shared" si="5"/>
        <v>25</v>
      </c>
      <c r="U32" s="73" t="str">
        <f t="shared" si="6"/>
        <v>—</v>
      </c>
    </row>
    <row r="33" spans="2:21" ht="12.75">
      <c r="B33" s="57">
        <v>4019</v>
      </c>
      <c r="C33" s="58" t="s">
        <v>169</v>
      </c>
      <c r="D33" s="58" t="s">
        <v>53</v>
      </c>
      <c r="E33" s="59" t="s">
        <v>170</v>
      </c>
      <c r="F33" s="69">
        <v>0</v>
      </c>
      <c r="G33" s="70" t="s">
        <v>80</v>
      </c>
      <c r="H33" s="70">
        <f t="shared" si="0"/>
        <v>0</v>
      </c>
      <c r="I33" s="71">
        <v>0</v>
      </c>
      <c r="J33" s="70" t="s">
        <v>80</v>
      </c>
      <c r="K33" s="70">
        <f t="shared" si="1"/>
        <v>0</v>
      </c>
      <c r="L33" s="85" t="s">
        <v>101</v>
      </c>
      <c r="M33" s="65">
        <v>0</v>
      </c>
      <c r="N33" s="65">
        <v>0</v>
      </c>
      <c r="O33" s="66">
        <f t="shared" si="2"/>
        <v>0</v>
      </c>
      <c r="P33" s="85">
        <v>0</v>
      </c>
      <c r="Q33" s="65">
        <v>0</v>
      </c>
      <c r="R33" s="66">
        <f t="shared" si="3"/>
        <v>0</v>
      </c>
      <c r="S33" s="72">
        <f t="shared" si="4"/>
        <v>0</v>
      </c>
      <c r="T33" s="73">
        <f t="shared" si="5"/>
        <v>26</v>
      </c>
      <c r="U33" s="73" t="str">
        <f t="shared" si="6"/>
        <v>—</v>
      </c>
    </row>
    <row r="34" spans="2:21" ht="12.75">
      <c r="B34" s="57">
        <v>4026</v>
      </c>
      <c r="C34" s="58" t="s">
        <v>117</v>
      </c>
      <c r="D34" s="58" t="s">
        <v>49</v>
      </c>
      <c r="E34" s="59" t="s">
        <v>202</v>
      </c>
      <c r="F34" s="69">
        <v>0</v>
      </c>
      <c r="G34" s="70" t="s">
        <v>101</v>
      </c>
      <c r="H34" s="70">
        <f t="shared" si="0"/>
        <v>0</v>
      </c>
      <c r="I34" s="71">
        <v>0</v>
      </c>
      <c r="J34" s="70" t="s">
        <v>80</v>
      </c>
      <c r="K34" s="70">
        <f t="shared" si="1"/>
        <v>0</v>
      </c>
      <c r="L34" s="85" t="s">
        <v>101</v>
      </c>
      <c r="M34" s="65">
        <v>0</v>
      </c>
      <c r="N34" s="65">
        <v>0</v>
      </c>
      <c r="O34" s="66">
        <f t="shared" si="2"/>
        <v>0</v>
      </c>
      <c r="P34" s="85">
        <v>0</v>
      </c>
      <c r="Q34" s="65">
        <v>0</v>
      </c>
      <c r="R34" s="66">
        <f t="shared" si="3"/>
        <v>0</v>
      </c>
      <c r="S34" s="72">
        <f t="shared" si="4"/>
        <v>0</v>
      </c>
      <c r="T34" s="73">
        <f t="shared" si="5"/>
        <v>27</v>
      </c>
      <c r="U34" s="73" t="str">
        <f t="shared" si="6"/>
        <v>—</v>
      </c>
    </row>
    <row r="35" spans="2:21" ht="13.5" thickBot="1">
      <c r="B35" s="74"/>
      <c r="C35" s="75"/>
      <c r="D35" s="75"/>
      <c r="E35" s="76"/>
      <c r="F35" s="77"/>
      <c r="G35" s="75"/>
      <c r="H35" s="75"/>
      <c r="I35" s="77"/>
      <c r="J35" s="75"/>
      <c r="K35" s="75"/>
      <c r="L35" s="77"/>
      <c r="M35" s="75"/>
      <c r="N35" s="75"/>
      <c r="O35" s="78"/>
      <c r="P35" s="77"/>
      <c r="Q35" s="75"/>
      <c r="R35" s="78"/>
      <c r="S35" s="79"/>
      <c r="T35" s="80"/>
      <c r="U35" s="80"/>
    </row>
  </sheetData>
  <sheetProtection/>
  <mergeCells count="11"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2"/>
    <pageSetUpPr fitToPage="1"/>
  </sheetPr>
  <dimension ref="B2:U18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15" width="7.75390625" style="36" customWidth="1"/>
    <col min="16" max="18" width="7.75390625" style="36" hidden="1" customWidth="1"/>
    <col min="19" max="19" width="7.75390625" style="36" customWidth="1"/>
    <col min="20" max="20" width="6.75390625" style="36" hidden="1" customWidth="1"/>
    <col min="21" max="21" width="6.75390625" style="36" customWidth="1"/>
    <col min="22" max="16384" width="9.125" style="36" customWidth="1"/>
  </cols>
  <sheetData>
    <row r="1" ht="5.25" customHeight="1"/>
    <row r="2" spans="2:21" ht="18.75">
      <c r="B2" s="81" t="str">
        <f>Title!D5</f>
        <v>«Золотой Ник - 2009»</v>
      </c>
      <c r="C2" s="38"/>
      <c r="D2" s="38"/>
      <c r="F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5" ht="15">
      <c r="B3" s="41" t="str">
        <f>'AA-Maxi'!B3</f>
        <v>многоборье</v>
      </c>
      <c r="E3" s="42"/>
    </row>
    <row r="4" spans="2:19" s="35" customFormat="1" ht="12.75">
      <c r="B4" s="43" t="s">
        <v>114</v>
      </c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48"/>
    </row>
    <row r="5" spans="5:19" s="35" customFormat="1" ht="13.5" thickBot="1">
      <c r="E5" s="42"/>
      <c r="F5" s="83"/>
      <c r="G5" s="83"/>
      <c r="H5" s="83"/>
      <c r="I5" s="83"/>
      <c r="J5" s="84"/>
      <c r="K5" s="83"/>
      <c r="L5" s="83"/>
      <c r="M5" s="84"/>
      <c r="N5" s="83"/>
      <c r="O5" s="83"/>
      <c r="P5" s="83"/>
      <c r="Q5" s="83"/>
      <c r="R5" s="83"/>
      <c r="S5" s="48"/>
    </row>
    <row r="6" spans="2:2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28</v>
      </c>
      <c r="G6" s="154"/>
      <c r="H6" s="154"/>
      <c r="I6" s="153" t="s">
        <v>29</v>
      </c>
      <c r="J6" s="154"/>
      <c r="K6" s="154"/>
      <c r="L6" s="153" t="s">
        <v>35</v>
      </c>
      <c r="M6" s="154"/>
      <c r="N6" s="154"/>
      <c r="O6" s="155"/>
      <c r="P6" s="153" t="s">
        <v>36</v>
      </c>
      <c r="Q6" s="154"/>
      <c r="R6" s="155"/>
      <c r="S6" s="160" t="s">
        <v>37</v>
      </c>
      <c r="T6" s="156" t="s">
        <v>30</v>
      </c>
      <c r="U6" s="156" t="s">
        <v>30</v>
      </c>
    </row>
    <row r="7" spans="2:21" ht="34.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38</v>
      </c>
      <c r="I7" s="55" t="s">
        <v>31</v>
      </c>
      <c r="J7" s="53" t="s">
        <v>32</v>
      </c>
      <c r="K7" s="53" t="s">
        <v>38</v>
      </c>
      <c r="L7" s="55" t="s">
        <v>32</v>
      </c>
      <c r="M7" s="53" t="s">
        <v>39</v>
      </c>
      <c r="N7" s="53" t="s">
        <v>40</v>
      </c>
      <c r="O7" s="56" t="s">
        <v>38</v>
      </c>
      <c r="P7" s="55" t="s">
        <v>32</v>
      </c>
      <c r="Q7" s="53" t="s">
        <v>41</v>
      </c>
      <c r="R7" s="56" t="s">
        <v>38</v>
      </c>
      <c r="S7" s="161"/>
      <c r="T7" s="157"/>
      <c r="U7" s="157"/>
    </row>
    <row r="8" spans="2:21" ht="12.75">
      <c r="B8" s="57">
        <v>3004</v>
      </c>
      <c r="C8" s="58" t="s">
        <v>59</v>
      </c>
      <c r="D8" s="58" t="s">
        <v>49</v>
      </c>
      <c r="E8" s="59" t="s">
        <v>122</v>
      </c>
      <c r="F8" s="69">
        <v>0</v>
      </c>
      <c r="G8" s="70">
        <v>33.41</v>
      </c>
      <c r="H8" s="70">
        <f aca="true" t="shared" si="0" ref="H8:H17">IF(OR(G8="снят",G8="н/я",G8="н/ф",G8=0),0,120-G8-F8)</f>
        <v>86.59</v>
      </c>
      <c r="I8" s="71">
        <v>0</v>
      </c>
      <c r="J8" s="70">
        <v>33.34</v>
      </c>
      <c r="K8" s="70">
        <f aca="true" t="shared" si="1" ref="K8:K17">IF(OR(J8="снят",J8="н/я",J8="н/ф",J8=0),0,100-J8-I8)</f>
        <v>66.66</v>
      </c>
      <c r="L8" s="85">
        <v>38.92</v>
      </c>
      <c r="M8" s="65">
        <v>44</v>
      </c>
      <c r="N8" s="65">
        <v>12</v>
      </c>
      <c r="O8" s="66">
        <f aca="true" t="shared" si="2" ref="O8:O17">IF(OR(L8="снят",L8="н/я",L8="н/ф",L8=0),0,M8+N8)</f>
        <v>56</v>
      </c>
      <c r="P8" s="85">
        <v>0</v>
      </c>
      <c r="Q8" s="65">
        <v>0</v>
      </c>
      <c r="R8" s="66">
        <f aca="true" t="shared" si="3" ref="R8:R17">IF(OR(P8="снят",P8="н/я",P8="н/ф",P8=0),0,Q8)</f>
        <v>0</v>
      </c>
      <c r="S8" s="67">
        <f aca="true" t="shared" si="4" ref="S8:S17">SUMIF($7:$7,"баллы",$A8:$IV8)</f>
        <v>209.25</v>
      </c>
      <c r="T8" s="68">
        <v>1</v>
      </c>
      <c r="U8" s="68">
        <f>IF(S8=0,"—",1)</f>
        <v>1</v>
      </c>
    </row>
    <row r="9" spans="2:21" ht="12.75">
      <c r="B9" s="57">
        <v>3010</v>
      </c>
      <c r="C9" s="58" t="s">
        <v>69</v>
      </c>
      <c r="D9" s="58" t="s">
        <v>50</v>
      </c>
      <c r="E9" s="59" t="s">
        <v>198</v>
      </c>
      <c r="F9" s="69">
        <v>0</v>
      </c>
      <c r="G9" s="70">
        <v>40.91</v>
      </c>
      <c r="H9" s="70">
        <f t="shared" si="0"/>
        <v>79.09</v>
      </c>
      <c r="I9" s="71">
        <v>20</v>
      </c>
      <c r="J9" s="70">
        <v>46.2</v>
      </c>
      <c r="K9" s="70">
        <f t="shared" si="1"/>
        <v>33.8</v>
      </c>
      <c r="L9" s="85">
        <v>36.1</v>
      </c>
      <c r="M9" s="65">
        <v>34</v>
      </c>
      <c r="N9" s="65">
        <v>0</v>
      </c>
      <c r="O9" s="66">
        <f t="shared" si="2"/>
        <v>34</v>
      </c>
      <c r="P9" s="85">
        <v>0</v>
      </c>
      <c r="Q9" s="65">
        <v>0</v>
      </c>
      <c r="R9" s="66">
        <f t="shared" si="3"/>
        <v>0</v>
      </c>
      <c r="S9" s="72">
        <f t="shared" si="4"/>
        <v>146.89</v>
      </c>
      <c r="T9" s="73">
        <f aca="true" t="shared" si="5" ref="T9:T17">T8+1</f>
        <v>2</v>
      </c>
      <c r="U9" s="73">
        <f aca="true" t="shared" si="6" ref="U9:U17">IF(S9=0,"—",U8+1)</f>
        <v>2</v>
      </c>
    </row>
    <row r="10" spans="2:21" ht="12.75">
      <c r="B10" s="57">
        <v>3009</v>
      </c>
      <c r="C10" s="58" t="s">
        <v>55</v>
      </c>
      <c r="D10" s="58" t="s">
        <v>49</v>
      </c>
      <c r="E10" s="59" t="s">
        <v>162</v>
      </c>
      <c r="F10" s="69">
        <v>0</v>
      </c>
      <c r="G10" s="70">
        <v>46.88</v>
      </c>
      <c r="H10" s="70">
        <f t="shared" si="0"/>
        <v>73.12</v>
      </c>
      <c r="I10" s="71">
        <v>10</v>
      </c>
      <c r="J10" s="70">
        <v>49.7</v>
      </c>
      <c r="K10" s="70">
        <f t="shared" si="1"/>
        <v>40.3</v>
      </c>
      <c r="L10" s="85">
        <v>39.02</v>
      </c>
      <c r="M10" s="65">
        <v>29</v>
      </c>
      <c r="N10" s="65">
        <v>2</v>
      </c>
      <c r="O10" s="66">
        <f t="shared" si="2"/>
        <v>31</v>
      </c>
      <c r="P10" s="85">
        <v>0</v>
      </c>
      <c r="Q10" s="65">
        <v>0</v>
      </c>
      <c r="R10" s="66">
        <f t="shared" si="3"/>
        <v>0</v>
      </c>
      <c r="S10" s="72">
        <f t="shared" si="4"/>
        <v>144.42000000000002</v>
      </c>
      <c r="T10" s="73">
        <f t="shared" si="5"/>
        <v>3</v>
      </c>
      <c r="U10" s="73">
        <f t="shared" si="6"/>
        <v>3</v>
      </c>
    </row>
    <row r="11" spans="2:21" ht="12.75">
      <c r="B11" s="57">
        <v>3005</v>
      </c>
      <c r="C11" s="58" t="s">
        <v>150</v>
      </c>
      <c r="D11" s="58" t="s">
        <v>50</v>
      </c>
      <c r="E11" s="59" t="s">
        <v>185</v>
      </c>
      <c r="F11" s="69">
        <v>5</v>
      </c>
      <c r="G11" s="70">
        <v>46.26</v>
      </c>
      <c r="H11" s="70">
        <f t="shared" si="0"/>
        <v>68.74000000000001</v>
      </c>
      <c r="I11" s="71">
        <v>10</v>
      </c>
      <c r="J11" s="70">
        <v>51.9</v>
      </c>
      <c r="K11" s="70">
        <f t="shared" si="1"/>
        <v>38.1</v>
      </c>
      <c r="L11" s="85">
        <v>39.44</v>
      </c>
      <c r="M11" s="65">
        <v>24</v>
      </c>
      <c r="N11" s="65">
        <v>9</v>
      </c>
      <c r="O11" s="66">
        <f t="shared" si="2"/>
        <v>33</v>
      </c>
      <c r="P11" s="85">
        <v>0</v>
      </c>
      <c r="Q11" s="65">
        <v>0</v>
      </c>
      <c r="R11" s="66">
        <f t="shared" si="3"/>
        <v>0</v>
      </c>
      <c r="S11" s="72">
        <f t="shared" si="4"/>
        <v>139.84</v>
      </c>
      <c r="T11" s="73">
        <f t="shared" si="5"/>
        <v>4</v>
      </c>
      <c r="U11" s="73">
        <f t="shared" si="6"/>
        <v>4</v>
      </c>
    </row>
    <row r="12" spans="2:21" ht="12.75">
      <c r="B12" s="57">
        <v>3007</v>
      </c>
      <c r="C12" s="58" t="s">
        <v>85</v>
      </c>
      <c r="D12" s="58" t="s">
        <v>49</v>
      </c>
      <c r="E12" s="59" t="s">
        <v>155</v>
      </c>
      <c r="F12" s="69">
        <v>10</v>
      </c>
      <c r="G12" s="70">
        <v>44.15</v>
      </c>
      <c r="H12" s="70">
        <f t="shared" si="0"/>
        <v>65.85</v>
      </c>
      <c r="I12" s="71">
        <v>0</v>
      </c>
      <c r="J12" s="70" t="s">
        <v>80</v>
      </c>
      <c r="K12" s="70">
        <f t="shared" si="1"/>
        <v>0</v>
      </c>
      <c r="L12" s="85">
        <v>37.52</v>
      </c>
      <c r="M12" s="65">
        <v>41</v>
      </c>
      <c r="N12" s="65">
        <v>4</v>
      </c>
      <c r="O12" s="66">
        <f t="shared" si="2"/>
        <v>45</v>
      </c>
      <c r="P12" s="85">
        <v>0</v>
      </c>
      <c r="Q12" s="65">
        <v>0</v>
      </c>
      <c r="R12" s="66">
        <f t="shared" si="3"/>
        <v>0</v>
      </c>
      <c r="S12" s="72">
        <f t="shared" si="4"/>
        <v>110.85</v>
      </c>
      <c r="T12" s="73">
        <f t="shared" si="5"/>
        <v>5</v>
      </c>
      <c r="U12" s="73">
        <f t="shared" si="6"/>
        <v>5</v>
      </c>
    </row>
    <row r="13" spans="2:21" ht="12.75">
      <c r="B13" s="57">
        <v>3002</v>
      </c>
      <c r="C13" s="58" t="s">
        <v>61</v>
      </c>
      <c r="D13" s="58" t="s">
        <v>50</v>
      </c>
      <c r="E13" s="59" t="s">
        <v>197</v>
      </c>
      <c r="F13" s="69">
        <v>0</v>
      </c>
      <c r="G13" s="70" t="s">
        <v>80</v>
      </c>
      <c r="H13" s="70">
        <f t="shared" si="0"/>
        <v>0</v>
      </c>
      <c r="I13" s="71">
        <v>0</v>
      </c>
      <c r="J13" s="70">
        <v>37.6</v>
      </c>
      <c r="K13" s="70">
        <f t="shared" si="1"/>
        <v>62.4</v>
      </c>
      <c r="L13" s="85">
        <v>35.9</v>
      </c>
      <c r="M13" s="65">
        <v>42</v>
      </c>
      <c r="N13" s="65">
        <v>4</v>
      </c>
      <c r="O13" s="66">
        <f t="shared" si="2"/>
        <v>46</v>
      </c>
      <c r="P13" s="85">
        <v>0</v>
      </c>
      <c r="Q13" s="65">
        <v>0</v>
      </c>
      <c r="R13" s="66">
        <f t="shared" si="3"/>
        <v>0</v>
      </c>
      <c r="S13" s="72">
        <f t="shared" si="4"/>
        <v>108.4</v>
      </c>
      <c r="T13" s="73">
        <f t="shared" si="5"/>
        <v>6</v>
      </c>
      <c r="U13" s="73">
        <f t="shared" si="6"/>
        <v>6</v>
      </c>
    </row>
    <row r="14" spans="2:21" ht="12.75">
      <c r="B14" s="57">
        <v>3008</v>
      </c>
      <c r="C14" s="58" t="s">
        <v>87</v>
      </c>
      <c r="D14" s="58" t="s">
        <v>50</v>
      </c>
      <c r="E14" s="59" t="s">
        <v>180</v>
      </c>
      <c r="F14" s="69">
        <v>0</v>
      </c>
      <c r="G14" s="70" t="s">
        <v>80</v>
      </c>
      <c r="H14" s="70">
        <f t="shared" si="0"/>
        <v>0</v>
      </c>
      <c r="I14" s="71">
        <v>0</v>
      </c>
      <c r="J14" s="70">
        <v>34.6</v>
      </c>
      <c r="K14" s="70">
        <f t="shared" si="1"/>
        <v>65.4</v>
      </c>
      <c r="L14" s="85" t="s">
        <v>80</v>
      </c>
      <c r="M14" s="65">
        <v>0</v>
      </c>
      <c r="N14" s="65">
        <v>0</v>
      </c>
      <c r="O14" s="66">
        <f t="shared" si="2"/>
        <v>0</v>
      </c>
      <c r="P14" s="85">
        <v>0</v>
      </c>
      <c r="Q14" s="65">
        <v>0</v>
      </c>
      <c r="R14" s="66">
        <f t="shared" si="3"/>
        <v>0</v>
      </c>
      <c r="S14" s="72">
        <f t="shared" si="4"/>
        <v>65.4</v>
      </c>
      <c r="T14" s="73">
        <f t="shared" si="5"/>
        <v>7</v>
      </c>
      <c r="U14" s="73">
        <f t="shared" si="6"/>
        <v>7</v>
      </c>
    </row>
    <row r="15" spans="2:21" ht="12.75">
      <c r="B15" s="57">
        <v>3006</v>
      </c>
      <c r="C15" s="58" t="s">
        <v>73</v>
      </c>
      <c r="D15" s="58" t="s">
        <v>53</v>
      </c>
      <c r="E15" s="59" t="s">
        <v>204</v>
      </c>
      <c r="F15" s="69">
        <v>0</v>
      </c>
      <c r="G15" s="70" t="s">
        <v>80</v>
      </c>
      <c r="H15" s="70">
        <f t="shared" si="0"/>
        <v>0</v>
      </c>
      <c r="I15" s="71">
        <v>0</v>
      </c>
      <c r="J15" s="70" t="s">
        <v>80</v>
      </c>
      <c r="K15" s="70">
        <f t="shared" si="1"/>
        <v>0</v>
      </c>
      <c r="L15" s="85">
        <v>42.22</v>
      </c>
      <c r="M15" s="65">
        <v>23</v>
      </c>
      <c r="N15" s="65">
        <v>0</v>
      </c>
      <c r="O15" s="66">
        <f t="shared" si="2"/>
        <v>23</v>
      </c>
      <c r="P15" s="85">
        <v>0</v>
      </c>
      <c r="Q15" s="65">
        <v>0</v>
      </c>
      <c r="R15" s="66">
        <f t="shared" si="3"/>
        <v>0</v>
      </c>
      <c r="S15" s="72">
        <f t="shared" si="4"/>
        <v>23</v>
      </c>
      <c r="T15" s="73">
        <f t="shared" si="5"/>
        <v>8</v>
      </c>
      <c r="U15" s="73">
        <f t="shared" si="6"/>
        <v>8</v>
      </c>
    </row>
    <row r="16" spans="2:21" ht="12.75">
      <c r="B16" s="57">
        <v>3001</v>
      </c>
      <c r="C16" s="58" t="s">
        <v>99</v>
      </c>
      <c r="D16" s="58" t="s">
        <v>49</v>
      </c>
      <c r="E16" s="59" t="s">
        <v>164</v>
      </c>
      <c r="F16" s="69">
        <v>0</v>
      </c>
      <c r="G16" s="70" t="s">
        <v>101</v>
      </c>
      <c r="H16" s="70">
        <f t="shared" si="0"/>
        <v>0</v>
      </c>
      <c r="I16" s="71">
        <v>0</v>
      </c>
      <c r="J16" s="70" t="s">
        <v>101</v>
      </c>
      <c r="K16" s="70">
        <f t="shared" si="1"/>
        <v>0</v>
      </c>
      <c r="L16" s="85" t="s">
        <v>101</v>
      </c>
      <c r="M16" s="65">
        <v>0</v>
      </c>
      <c r="N16" s="65">
        <v>0</v>
      </c>
      <c r="O16" s="66">
        <f t="shared" si="2"/>
        <v>0</v>
      </c>
      <c r="P16" s="85">
        <v>0</v>
      </c>
      <c r="Q16" s="65">
        <v>0</v>
      </c>
      <c r="R16" s="66">
        <f t="shared" si="3"/>
        <v>0</v>
      </c>
      <c r="S16" s="72">
        <f t="shared" si="4"/>
        <v>0</v>
      </c>
      <c r="T16" s="73">
        <f t="shared" si="5"/>
        <v>9</v>
      </c>
      <c r="U16" s="73" t="str">
        <f t="shared" si="6"/>
        <v>—</v>
      </c>
    </row>
    <row r="17" spans="2:21" ht="12.75">
      <c r="B17" s="57">
        <v>3003</v>
      </c>
      <c r="C17" s="58" t="s">
        <v>97</v>
      </c>
      <c r="D17" s="58" t="s">
        <v>53</v>
      </c>
      <c r="E17" s="59" t="s">
        <v>211</v>
      </c>
      <c r="F17" s="69">
        <v>0</v>
      </c>
      <c r="G17" s="70" t="s">
        <v>80</v>
      </c>
      <c r="H17" s="70">
        <f t="shared" si="0"/>
        <v>0</v>
      </c>
      <c r="I17" s="71">
        <v>0</v>
      </c>
      <c r="J17" s="70" t="s">
        <v>80</v>
      </c>
      <c r="K17" s="70">
        <f t="shared" si="1"/>
        <v>0</v>
      </c>
      <c r="L17" s="85" t="s">
        <v>101</v>
      </c>
      <c r="M17" s="65">
        <v>0</v>
      </c>
      <c r="N17" s="65">
        <v>0</v>
      </c>
      <c r="O17" s="66">
        <f t="shared" si="2"/>
        <v>0</v>
      </c>
      <c r="P17" s="85">
        <v>0</v>
      </c>
      <c r="Q17" s="65">
        <v>0</v>
      </c>
      <c r="R17" s="66">
        <f t="shared" si="3"/>
        <v>0</v>
      </c>
      <c r="S17" s="72">
        <f t="shared" si="4"/>
        <v>0</v>
      </c>
      <c r="T17" s="73">
        <f t="shared" si="5"/>
        <v>10</v>
      </c>
      <c r="U17" s="73" t="str">
        <f t="shared" si="6"/>
        <v>—</v>
      </c>
    </row>
    <row r="18" spans="2:21" ht="13.5" thickBot="1">
      <c r="B18" s="74"/>
      <c r="C18" s="75"/>
      <c r="D18" s="75"/>
      <c r="E18" s="76"/>
      <c r="F18" s="77"/>
      <c r="G18" s="75"/>
      <c r="H18" s="75"/>
      <c r="I18" s="77"/>
      <c r="J18" s="75"/>
      <c r="K18" s="75"/>
      <c r="L18" s="77"/>
      <c r="M18" s="75"/>
      <c r="N18" s="75"/>
      <c r="O18" s="78"/>
      <c r="P18" s="77"/>
      <c r="Q18" s="75"/>
      <c r="R18" s="78"/>
      <c r="S18" s="79"/>
      <c r="T18" s="80"/>
      <c r="U18" s="80"/>
    </row>
  </sheetData>
  <sheetProtection/>
  <mergeCells count="11"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29"/>
    <pageSetUpPr fitToPage="1"/>
  </sheetPr>
  <dimension ref="B2:K19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9" width="8.75390625" style="36" customWidth="1"/>
    <col min="10" max="10" width="6.75390625" style="36" hidden="1" customWidth="1"/>
    <col min="11" max="11" width="9.625" style="36" customWidth="1"/>
    <col min="12" max="16384" width="9.125" style="36" customWidth="1"/>
  </cols>
  <sheetData>
    <row r="1" ht="5.25" customHeight="1"/>
    <row r="2" spans="2:11" ht="18.75">
      <c r="B2" s="37" t="str">
        <f>Title!D5</f>
        <v>«Золотой Ник - 2009»</v>
      </c>
      <c r="C2" s="38"/>
      <c r="D2" s="38"/>
      <c r="F2" s="39"/>
      <c r="H2" s="40"/>
      <c r="I2" s="40"/>
      <c r="J2" s="40"/>
      <c r="K2" s="40"/>
    </row>
    <row r="3" spans="2:5" ht="15.75" thickBot="1">
      <c r="B3" s="41" t="s">
        <v>11</v>
      </c>
      <c r="E3" s="42"/>
    </row>
    <row r="4" spans="2:9" s="35" customFormat="1" ht="12.75">
      <c r="B4" s="43" t="s">
        <v>54</v>
      </c>
      <c r="E4" s="44"/>
      <c r="F4" s="45" t="s">
        <v>20</v>
      </c>
      <c r="G4" s="46">
        <v>163</v>
      </c>
      <c r="H4" s="46" t="s">
        <v>21</v>
      </c>
      <c r="I4" s="47">
        <v>41</v>
      </c>
    </row>
    <row r="5" spans="5:9" s="35" customFormat="1" ht="13.5" thickBot="1">
      <c r="E5" s="42"/>
      <c r="F5" s="49" t="s">
        <v>22</v>
      </c>
      <c r="G5" s="50">
        <v>4</v>
      </c>
      <c r="H5" s="50" t="s">
        <v>23</v>
      </c>
      <c r="I5" s="51">
        <v>62</v>
      </c>
    </row>
    <row r="6" spans="2:1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42</v>
      </c>
      <c r="G6" s="154"/>
      <c r="H6" s="154"/>
      <c r="I6" s="168"/>
      <c r="J6" s="156" t="s">
        <v>30</v>
      </c>
      <c r="K6" s="156" t="s">
        <v>30</v>
      </c>
    </row>
    <row r="7" spans="2:11" ht="23.2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33</v>
      </c>
      <c r="I7" s="54" t="s">
        <v>34</v>
      </c>
      <c r="J7" s="167"/>
      <c r="K7" s="167"/>
    </row>
    <row r="8" spans="2:11" ht="12.75">
      <c r="B8" s="57">
        <v>6514</v>
      </c>
      <c r="C8" s="58" t="s">
        <v>59</v>
      </c>
      <c r="D8" s="58" t="s">
        <v>49</v>
      </c>
      <c r="E8" s="59" t="s">
        <v>60</v>
      </c>
      <c r="F8" s="60">
        <v>0</v>
      </c>
      <c r="G8" s="61">
        <v>35.4</v>
      </c>
      <c r="H8" s="62">
        <f aca="true" t="shared" si="0" ref="H8:H18">IF(OR(G8="снят",G8="н/я",G8&gt;I$5),120,IF(G8&gt;I$4,G8-I$4,0))</f>
        <v>0</v>
      </c>
      <c r="I8" s="63">
        <f aca="true" t="shared" si="1" ref="I8:I18">IF(H8=120,120,F8+H8)</f>
        <v>0</v>
      </c>
      <c r="J8" s="68">
        <v>1</v>
      </c>
      <c r="K8" s="68">
        <f>IF(OR(G8="снят",G8="н/я",G8&gt;I$5,G8=0),"—",1)</f>
        <v>1</v>
      </c>
    </row>
    <row r="9" spans="2:11" ht="12.75">
      <c r="B9" s="57">
        <v>6502</v>
      </c>
      <c r="C9" s="58" t="s">
        <v>61</v>
      </c>
      <c r="D9" s="58" t="s">
        <v>50</v>
      </c>
      <c r="E9" s="59" t="s">
        <v>62</v>
      </c>
      <c r="F9" s="69">
        <v>0</v>
      </c>
      <c r="G9" s="70">
        <v>38.42</v>
      </c>
      <c r="H9" s="65">
        <f t="shared" si="0"/>
        <v>0</v>
      </c>
      <c r="I9" s="66">
        <f t="shared" si="1"/>
        <v>0</v>
      </c>
      <c r="J9" s="73">
        <f aca="true" t="shared" si="2" ref="J9:J18">J8+1</f>
        <v>2</v>
      </c>
      <c r="K9" s="73">
        <f aca="true" t="shared" si="3" ref="K9:K18">IF(OR(G9="снят",G9="н/я",G9&gt;I$5,G9=0),"—",K8+1)</f>
        <v>2</v>
      </c>
    </row>
    <row r="10" spans="2:11" ht="12.75">
      <c r="B10" s="57">
        <v>6503</v>
      </c>
      <c r="C10" s="58" t="s">
        <v>63</v>
      </c>
      <c r="D10" s="58" t="s">
        <v>51</v>
      </c>
      <c r="E10" s="59" t="s">
        <v>64</v>
      </c>
      <c r="F10" s="69">
        <v>0</v>
      </c>
      <c r="G10" s="70">
        <v>43.6</v>
      </c>
      <c r="H10" s="65">
        <f t="shared" si="0"/>
        <v>2.6000000000000014</v>
      </c>
      <c r="I10" s="66">
        <f t="shared" si="1"/>
        <v>2.6000000000000014</v>
      </c>
      <c r="J10" s="73">
        <f t="shared" si="2"/>
        <v>3</v>
      </c>
      <c r="K10" s="73">
        <f t="shared" si="3"/>
        <v>3</v>
      </c>
    </row>
    <row r="11" spans="2:11" ht="12.75">
      <c r="B11" s="57">
        <v>6524</v>
      </c>
      <c r="C11" s="58" t="s">
        <v>75</v>
      </c>
      <c r="D11" s="58" t="s">
        <v>49</v>
      </c>
      <c r="E11" s="59" t="s">
        <v>76</v>
      </c>
      <c r="F11" s="69">
        <v>10</v>
      </c>
      <c r="G11" s="70">
        <v>36.18</v>
      </c>
      <c r="H11" s="65">
        <f t="shared" si="0"/>
        <v>0</v>
      </c>
      <c r="I11" s="66">
        <f t="shared" si="1"/>
        <v>10</v>
      </c>
      <c r="J11" s="73">
        <f t="shared" si="2"/>
        <v>4</v>
      </c>
      <c r="K11" s="73">
        <f t="shared" si="3"/>
        <v>4</v>
      </c>
    </row>
    <row r="12" spans="2:11" ht="12.75">
      <c r="B12" s="57">
        <v>6501</v>
      </c>
      <c r="C12" s="58" t="s">
        <v>55</v>
      </c>
      <c r="D12" s="58" t="s">
        <v>49</v>
      </c>
      <c r="E12" s="59" t="s">
        <v>56</v>
      </c>
      <c r="F12" s="69">
        <v>0</v>
      </c>
      <c r="G12" s="70" t="s">
        <v>80</v>
      </c>
      <c r="H12" s="65">
        <f t="shared" si="0"/>
        <v>120</v>
      </c>
      <c r="I12" s="66">
        <f t="shared" si="1"/>
        <v>120</v>
      </c>
      <c r="J12" s="73">
        <f t="shared" si="2"/>
        <v>5</v>
      </c>
      <c r="K12" s="73" t="str">
        <f t="shared" si="3"/>
        <v>—</v>
      </c>
    </row>
    <row r="13" spans="2:11" ht="12.75">
      <c r="B13" s="57">
        <v>6506</v>
      </c>
      <c r="C13" s="58" t="s">
        <v>65</v>
      </c>
      <c r="D13" s="58" t="s">
        <v>49</v>
      </c>
      <c r="E13" s="59" t="s">
        <v>66</v>
      </c>
      <c r="F13" s="69">
        <v>0</v>
      </c>
      <c r="G13" s="70" t="s">
        <v>80</v>
      </c>
      <c r="H13" s="65">
        <f t="shared" si="0"/>
        <v>120</v>
      </c>
      <c r="I13" s="66">
        <f t="shared" si="1"/>
        <v>120</v>
      </c>
      <c r="J13" s="73">
        <f t="shared" si="2"/>
        <v>6</v>
      </c>
      <c r="K13" s="73" t="str">
        <f t="shared" si="3"/>
        <v>—</v>
      </c>
    </row>
    <row r="14" spans="2:11" ht="12.75">
      <c r="B14" s="57">
        <v>6512</v>
      </c>
      <c r="C14" s="58" t="s">
        <v>71</v>
      </c>
      <c r="D14" s="58" t="s">
        <v>52</v>
      </c>
      <c r="E14" s="59" t="s">
        <v>72</v>
      </c>
      <c r="F14" s="69">
        <v>0</v>
      </c>
      <c r="G14" s="70" t="s">
        <v>80</v>
      </c>
      <c r="H14" s="65">
        <f t="shared" si="0"/>
        <v>120</v>
      </c>
      <c r="I14" s="66">
        <f t="shared" si="1"/>
        <v>120</v>
      </c>
      <c r="J14" s="73">
        <f t="shared" si="2"/>
        <v>7</v>
      </c>
      <c r="K14" s="73" t="str">
        <f t="shared" si="3"/>
        <v>—</v>
      </c>
    </row>
    <row r="15" spans="2:11" ht="12.75">
      <c r="B15" s="57">
        <v>6515</v>
      </c>
      <c r="C15" s="58" t="s">
        <v>69</v>
      </c>
      <c r="D15" s="58" t="s">
        <v>50</v>
      </c>
      <c r="E15" s="59" t="s">
        <v>70</v>
      </c>
      <c r="F15" s="69">
        <v>0</v>
      </c>
      <c r="G15" s="70" t="s">
        <v>80</v>
      </c>
      <c r="H15" s="65">
        <f t="shared" si="0"/>
        <v>120</v>
      </c>
      <c r="I15" s="66">
        <f t="shared" si="1"/>
        <v>120</v>
      </c>
      <c r="J15" s="73">
        <f t="shared" si="2"/>
        <v>8</v>
      </c>
      <c r="K15" s="73" t="str">
        <f t="shared" si="3"/>
        <v>—</v>
      </c>
    </row>
    <row r="16" spans="2:11" ht="12.75">
      <c r="B16" s="57">
        <v>6518</v>
      </c>
      <c r="C16" s="58" t="s">
        <v>57</v>
      </c>
      <c r="D16" s="58" t="s">
        <v>49</v>
      </c>
      <c r="E16" s="59" t="s">
        <v>58</v>
      </c>
      <c r="F16" s="69">
        <v>0</v>
      </c>
      <c r="G16" s="70" t="s">
        <v>80</v>
      </c>
      <c r="H16" s="65">
        <f t="shared" si="0"/>
        <v>120</v>
      </c>
      <c r="I16" s="66">
        <f t="shared" si="1"/>
        <v>120</v>
      </c>
      <c r="J16" s="73">
        <f t="shared" si="2"/>
        <v>9</v>
      </c>
      <c r="K16" s="73" t="str">
        <f t="shared" si="3"/>
        <v>—</v>
      </c>
    </row>
    <row r="17" spans="2:11" ht="12.75">
      <c r="B17" s="57">
        <v>6520</v>
      </c>
      <c r="C17" s="58" t="s">
        <v>73</v>
      </c>
      <c r="D17" s="58" t="s">
        <v>53</v>
      </c>
      <c r="E17" s="59" t="s">
        <v>74</v>
      </c>
      <c r="F17" s="69">
        <v>0</v>
      </c>
      <c r="G17" s="70" t="s">
        <v>80</v>
      </c>
      <c r="H17" s="65">
        <f t="shared" si="0"/>
        <v>120</v>
      </c>
      <c r="I17" s="66">
        <f t="shared" si="1"/>
        <v>120</v>
      </c>
      <c r="J17" s="73">
        <f t="shared" si="2"/>
        <v>10</v>
      </c>
      <c r="K17" s="73" t="str">
        <f t="shared" si="3"/>
        <v>—</v>
      </c>
    </row>
    <row r="18" spans="2:11" ht="12.75">
      <c r="B18" s="57">
        <v>6522</v>
      </c>
      <c r="C18" s="58" t="s">
        <v>67</v>
      </c>
      <c r="D18" s="58" t="s">
        <v>50</v>
      </c>
      <c r="E18" s="59" t="s">
        <v>68</v>
      </c>
      <c r="F18" s="69">
        <v>0</v>
      </c>
      <c r="G18" s="70" t="s">
        <v>101</v>
      </c>
      <c r="H18" s="65">
        <f t="shared" si="0"/>
        <v>120</v>
      </c>
      <c r="I18" s="66">
        <f t="shared" si="1"/>
        <v>120</v>
      </c>
      <c r="J18" s="73">
        <f t="shared" si="2"/>
        <v>11</v>
      </c>
      <c r="K18" s="73" t="str">
        <f t="shared" si="3"/>
        <v>—</v>
      </c>
    </row>
    <row r="19" spans="2:11" ht="13.5" thickBot="1">
      <c r="B19" s="74"/>
      <c r="C19" s="75"/>
      <c r="D19" s="75"/>
      <c r="E19" s="76"/>
      <c r="F19" s="77"/>
      <c r="G19" s="75"/>
      <c r="H19" s="75"/>
      <c r="I19" s="78"/>
      <c r="J19" s="80"/>
      <c r="K19" s="80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>
    <tabColor indexed="29"/>
    <pageSetUpPr fitToPage="1"/>
  </sheetPr>
  <dimension ref="B2:K15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9" width="8.75390625" style="36" customWidth="1"/>
    <col min="10" max="10" width="6.75390625" style="36" hidden="1" customWidth="1"/>
    <col min="11" max="11" width="9.625" style="36" customWidth="1"/>
    <col min="12" max="16384" width="9.125" style="36" customWidth="1"/>
  </cols>
  <sheetData>
    <row r="1" ht="5.25" customHeight="1"/>
    <row r="2" spans="2:11" ht="18.75">
      <c r="B2" s="37" t="str">
        <f>Title!D5</f>
        <v>«Золотой Ник - 2009»</v>
      </c>
      <c r="C2" s="38"/>
      <c r="D2" s="38"/>
      <c r="F2" s="39"/>
      <c r="H2" s="40"/>
      <c r="I2" s="40"/>
      <c r="J2" s="40"/>
      <c r="K2" s="40"/>
    </row>
    <row r="3" spans="2:5" ht="15.75" thickBot="1">
      <c r="B3" s="41" t="str">
        <f>'F-Maxi'!B3</f>
        <v>финал</v>
      </c>
      <c r="E3" s="42"/>
    </row>
    <row r="4" spans="2:9" s="35" customFormat="1" ht="12.75">
      <c r="B4" s="43" t="s">
        <v>112</v>
      </c>
      <c r="E4" s="44"/>
      <c r="F4" s="45" t="s">
        <v>20</v>
      </c>
      <c r="G4" s="46">
        <v>163</v>
      </c>
      <c r="H4" s="46" t="s">
        <v>21</v>
      </c>
      <c r="I4" s="47">
        <v>41</v>
      </c>
    </row>
    <row r="5" spans="5:9" s="35" customFormat="1" ht="13.5" thickBot="1">
      <c r="E5" s="42"/>
      <c r="F5" s="49" t="s">
        <v>22</v>
      </c>
      <c r="G5" s="50">
        <v>4</v>
      </c>
      <c r="H5" s="50" t="s">
        <v>23</v>
      </c>
      <c r="I5" s="51">
        <v>62</v>
      </c>
    </row>
    <row r="6" spans="2:1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42</v>
      </c>
      <c r="G6" s="154"/>
      <c r="H6" s="154"/>
      <c r="I6" s="168"/>
      <c r="J6" s="156" t="s">
        <v>30</v>
      </c>
      <c r="K6" s="156" t="s">
        <v>30</v>
      </c>
    </row>
    <row r="7" spans="2:11" ht="23.2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33</v>
      </c>
      <c r="I7" s="54" t="s">
        <v>34</v>
      </c>
      <c r="J7" s="167"/>
      <c r="K7" s="167"/>
    </row>
    <row r="8" spans="2:11" ht="12.75">
      <c r="B8" s="57">
        <v>5516</v>
      </c>
      <c r="C8" s="58" t="s">
        <v>117</v>
      </c>
      <c r="D8" s="58" t="s">
        <v>49</v>
      </c>
      <c r="E8" s="59" t="s">
        <v>124</v>
      </c>
      <c r="F8" s="60">
        <v>0</v>
      </c>
      <c r="G8" s="61">
        <v>37.42</v>
      </c>
      <c r="H8" s="62">
        <f aca="true" t="shared" si="0" ref="H8:H14">IF(OR(G8="снят",G8="н/я",G8&gt;I$5),120,IF(G8&gt;I$4,G8-I$4,0))</f>
        <v>0</v>
      </c>
      <c r="I8" s="63">
        <f aca="true" t="shared" si="1" ref="I8:I14">IF(H8=120,120,F8+H8)</f>
        <v>0</v>
      </c>
      <c r="J8" s="68">
        <v>1</v>
      </c>
      <c r="K8" s="68">
        <f>IF(OR(G8="снят",G8="н/я",G8&gt;I$5,G8=0),"—",1)</f>
        <v>1</v>
      </c>
    </row>
    <row r="9" spans="2:11" ht="12.75">
      <c r="B9" s="57">
        <v>5501</v>
      </c>
      <c r="C9" s="58" t="s">
        <v>75</v>
      </c>
      <c r="D9" s="58" t="s">
        <v>49</v>
      </c>
      <c r="E9" s="59" t="s">
        <v>119</v>
      </c>
      <c r="F9" s="69">
        <v>0</v>
      </c>
      <c r="G9" s="70">
        <v>37.56</v>
      </c>
      <c r="H9" s="65">
        <f t="shared" si="0"/>
        <v>0</v>
      </c>
      <c r="I9" s="66">
        <f t="shared" si="1"/>
        <v>0</v>
      </c>
      <c r="J9" s="73">
        <f aca="true" t="shared" si="2" ref="J9:J14">J8+1</f>
        <v>2</v>
      </c>
      <c r="K9" s="73">
        <f aca="true" t="shared" si="3" ref="K9:K14">IF(OR(G9="снят",G9="н/я",G9&gt;I$5,G9=0),"—",K8+1)</f>
        <v>2</v>
      </c>
    </row>
    <row r="10" spans="2:11" ht="12.75">
      <c r="B10" s="57">
        <v>5512</v>
      </c>
      <c r="C10" s="58" t="s">
        <v>55</v>
      </c>
      <c r="D10" s="58" t="s">
        <v>49</v>
      </c>
      <c r="E10" s="59" t="s">
        <v>154</v>
      </c>
      <c r="F10" s="69">
        <v>0</v>
      </c>
      <c r="G10" s="70">
        <v>41.48</v>
      </c>
      <c r="H10" s="65">
        <f t="shared" si="0"/>
        <v>0.4799999999999969</v>
      </c>
      <c r="I10" s="66">
        <f t="shared" si="1"/>
        <v>0.4799999999999969</v>
      </c>
      <c r="J10" s="73">
        <f t="shared" si="2"/>
        <v>3</v>
      </c>
      <c r="K10" s="73">
        <f t="shared" si="3"/>
        <v>3</v>
      </c>
    </row>
    <row r="11" spans="2:11" ht="12.75">
      <c r="B11" s="57">
        <v>5507</v>
      </c>
      <c r="C11" s="58" t="s">
        <v>65</v>
      </c>
      <c r="D11" s="58" t="s">
        <v>49</v>
      </c>
      <c r="E11" s="59" t="s">
        <v>131</v>
      </c>
      <c r="F11" s="69">
        <v>0</v>
      </c>
      <c r="G11" s="70">
        <v>42.54</v>
      </c>
      <c r="H11" s="65">
        <f t="shared" si="0"/>
        <v>1.5399999999999991</v>
      </c>
      <c r="I11" s="66">
        <f t="shared" si="1"/>
        <v>1.5399999999999991</v>
      </c>
      <c r="J11" s="73">
        <f t="shared" si="2"/>
        <v>4</v>
      </c>
      <c r="K11" s="73">
        <f t="shared" si="3"/>
        <v>4</v>
      </c>
    </row>
    <row r="12" spans="2:11" ht="12.75">
      <c r="B12" s="57">
        <v>5502</v>
      </c>
      <c r="C12" s="58" t="s">
        <v>167</v>
      </c>
      <c r="D12" s="58" t="s">
        <v>53</v>
      </c>
      <c r="E12" s="59" t="s">
        <v>168</v>
      </c>
      <c r="F12" s="69">
        <v>0</v>
      </c>
      <c r="G12" s="70">
        <v>45.71</v>
      </c>
      <c r="H12" s="65">
        <f t="shared" si="0"/>
        <v>4.710000000000001</v>
      </c>
      <c r="I12" s="66">
        <f t="shared" si="1"/>
        <v>4.710000000000001</v>
      </c>
      <c r="J12" s="73">
        <f t="shared" si="2"/>
        <v>5</v>
      </c>
      <c r="K12" s="73">
        <f t="shared" si="3"/>
        <v>5</v>
      </c>
    </row>
    <row r="13" spans="2:11" ht="12.75">
      <c r="B13" s="57">
        <v>5509</v>
      </c>
      <c r="C13" s="58" t="s">
        <v>81</v>
      </c>
      <c r="D13" s="58" t="s">
        <v>52</v>
      </c>
      <c r="E13" s="59" t="s">
        <v>134</v>
      </c>
      <c r="F13" s="69">
        <v>5</v>
      </c>
      <c r="G13" s="70">
        <v>37.71</v>
      </c>
      <c r="H13" s="65">
        <f t="shared" si="0"/>
        <v>0</v>
      </c>
      <c r="I13" s="66">
        <f t="shared" si="1"/>
        <v>5</v>
      </c>
      <c r="J13" s="73">
        <f t="shared" si="2"/>
        <v>6</v>
      </c>
      <c r="K13" s="73">
        <f t="shared" si="3"/>
        <v>6</v>
      </c>
    </row>
    <row r="14" spans="2:11" ht="12.75">
      <c r="B14" s="57">
        <v>5508</v>
      </c>
      <c r="C14" s="58" t="s">
        <v>110</v>
      </c>
      <c r="D14" s="58" t="s">
        <v>49</v>
      </c>
      <c r="E14" s="59" t="s">
        <v>145</v>
      </c>
      <c r="F14" s="69">
        <v>0</v>
      </c>
      <c r="G14" s="70" t="s">
        <v>80</v>
      </c>
      <c r="H14" s="65">
        <f t="shared" si="0"/>
        <v>120</v>
      </c>
      <c r="I14" s="66">
        <f t="shared" si="1"/>
        <v>120</v>
      </c>
      <c r="J14" s="73">
        <f t="shared" si="2"/>
        <v>7</v>
      </c>
      <c r="K14" s="73" t="str">
        <f t="shared" si="3"/>
        <v>—</v>
      </c>
    </row>
    <row r="15" spans="2:11" ht="13.5" thickBot="1">
      <c r="B15" s="74"/>
      <c r="C15" s="75"/>
      <c r="D15" s="75"/>
      <c r="E15" s="76"/>
      <c r="F15" s="77"/>
      <c r="G15" s="75"/>
      <c r="H15" s="75"/>
      <c r="I15" s="78"/>
      <c r="J15" s="80"/>
      <c r="K15" s="80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29"/>
    <pageSetUpPr fitToPage="1"/>
  </sheetPr>
  <dimension ref="B2:K18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9" width="8.75390625" style="36" customWidth="1"/>
    <col min="10" max="10" width="6.75390625" style="36" hidden="1" customWidth="1"/>
    <col min="11" max="11" width="9.625" style="36" customWidth="1"/>
    <col min="12" max="16384" width="9.125" style="36" customWidth="1"/>
  </cols>
  <sheetData>
    <row r="1" ht="5.25" customHeight="1"/>
    <row r="2" spans="2:11" ht="18.75">
      <c r="B2" s="37" t="str">
        <f>Title!D5</f>
        <v>«Золотой Ник - 2009»</v>
      </c>
      <c r="C2" s="38"/>
      <c r="D2" s="38"/>
      <c r="F2" s="39"/>
      <c r="H2" s="40"/>
      <c r="I2" s="40"/>
      <c r="J2" s="40"/>
      <c r="K2" s="40"/>
    </row>
    <row r="3" spans="2:5" ht="15.75" thickBot="1">
      <c r="B3" s="41" t="str">
        <f>'F-Maxi'!B3</f>
        <v>финал</v>
      </c>
      <c r="E3" s="42"/>
    </row>
    <row r="4" spans="2:9" s="35" customFormat="1" ht="12.75">
      <c r="B4" s="43" t="s">
        <v>113</v>
      </c>
      <c r="E4" s="44"/>
      <c r="F4" s="45" t="s">
        <v>20</v>
      </c>
      <c r="G4" s="46">
        <v>163</v>
      </c>
      <c r="H4" s="46" t="s">
        <v>21</v>
      </c>
      <c r="I4" s="47">
        <v>41</v>
      </c>
    </row>
    <row r="5" spans="5:9" s="35" customFormat="1" ht="13.5" thickBot="1">
      <c r="E5" s="42"/>
      <c r="F5" s="49" t="s">
        <v>22</v>
      </c>
      <c r="G5" s="50">
        <v>4</v>
      </c>
      <c r="H5" s="50" t="s">
        <v>23</v>
      </c>
      <c r="I5" s="51">
        <v>62</v>
      </c>
    </row>
    <row r="6" spans="2:1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42</v>
      </c>
      <c r="G6" s="154"/>
      <c r="H6" s="154"/>
      <c r="I6" s="168"/>
      <c r="J6" s="156" t="s">
        <v>30</v>
      </c>
      <c r="K6" s="156" t="s">
        <v>30</v>
      </c>
    </row>
    <row r="7" spans="2:11" ht="23.2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33</v>
      </c>
      <c r="I7" s="54" t="s">
        <v>34</v>
      </c>
      <c r="J7" s="167"/>
      <c r="K7" s="167"/>
    </row>
    <row r="8" spans="2:11" ht="12.75">
      <c r="B8" s="57">
        <v>4010</v>
      </c>
      <c r="C8" s="58" t="s">
        <v>117</v>
      </c>
      <c r="D8" s="58" t="s">
        <v>49</v>
      </c>
      <c r="E8" s="59" t="s">
        <v>118</v>
      </c>
      <c r="F8" s="60">
        <v>0</v>
      </c>
      <c r="G8" s="61">
        <v>37.35</v>
      </c>
      <c r="H8" s="62">
        <f aca="true" t="shared" si="0" ref="H8:H17">IF(OR(G8="снят",G8="н/я",G8&gt;I$5),120,IF(G8&gt;I$4,G8-I$4,0))</f>
        <v>0</v>
      </c>
      <c r="I8" s="63">
        <f aca="true" t="shared" si="1" ref="I8:I17">IF(H8=120,120,F8+H8)</f>
        <v>0</v>
      </c>
      <c r="J8" s="68">
        <v>1</v>
      </c>
      <c r="K8" s="68">
        <f>IF(OR(G8="снят",G8="н/я",G8&gt;I$5,G8=0),"—",1)</f>
        <v>1</v>
      </c>
    </row>
    <row r="9" spans="2:11" ht="12.75">
      <c r="B9" s="57">
        <v>4014</v>
      </c>
      <c r="C9" s="58" t="s">
        <v>85</v>
      </c>
      <c r="D9" s="58" t="s">
        <v>49</v>
      </c>
      <c r="E9" s="59" t="s">
        <v>165</v>
      </c>
      <c r="F9" s="69">
        <v>0</v>
      </c>
      <c r="G9" s="70">
        <v>39.03</v>
      </c>
      <c r="H9" s="65">
        <f t="shared" si="0"/>
        <v>0</v>
      </c>
      <c r="I9" s="66">
        <f t="shared" si="1"/>
        <v>0</v>
      </c>
      <c r="J9" s="73">
        <f aca="true" t="shared" si="2" ref="J9:J17">J8+1</f>
        <v>2</v>
      </c>
      <c r="K9" s="73">
        <f aca="true" t="shared" si="3" ref="K9:K17">IF(OR(G9="снят",G9="н/я",G9&gt;I$5,G9=0),"—",K8+1)</f>
        <v>2</v>
      </c>
    </row>
    <row r="10" spans="2:11" ht="12.75">
      <c r="B10" s="57">
        <v>4017</v>
      </c>
      <c r="C10" s="58" t="s">
        <v>59</v>
      </c>
      <c r="D10" s="58" t="s">
        <v>49</v>
      </c>
      <c r="E10" s="59" t="s">
        <v>121</v>
      </c>
      <c r="F10" s="69">
        <v>0</v>
      </c>
      <c r="G10" s="70">
        <v>39.42</v>
      </c>
      <c r="H10" s="65">
        <f t="shared" si="0"/>
        <v>0</v>
      </c>
      <c r="I10" s="66">
        <f t="shared" si="1"/>
        <v>0</v>
      </c>
      <c r="J10" s="73">
        <f t="shared" si="2"/>
        <v>3</v>
      </c>
      <c r="K10" s="73">
        <f t="shared" si="3"/>
        <v>3</v>
      </c>
    </row>
    <row r="11" spans="2:11" ht="12.75">
      <c r="B11" s="57">
        <v>4024</v>
      </c>
      <c r="C11" s="58" t="s">
        <v>127</v>
      </c>
      <c r="D11" s="58" t="s">
        <v>49</v>
      </c>
      <c r="E11" s="59" t="s">
        <v>130</v>
      </c>
      <c r="F11" s="69">
        <v>0</v>
      </c>
      <c r="G11" s="70">
        <v>39.92</v>
      </c>
      <c r="H11" s="65">
        <f t="shared" si="0"/>
        <v>0</v>
      </c>
      <c r="I11" s="66">
        <f t="shared" si="1"/>
        <v>0</v>
      </c>
      <c r="J11" s="73">
        <f t="shared" si="2"/>
        <v>4</v>
      </c>
      <c r="K11" s="73">
        <f t="shared" si="3"/>
        <v>4</v>
      </c>
    </row>
    <row r="12" spans="2:11" ht="12.75">
      <c r="B12" s="57">
        <v>4013</v>
      </c>
      <c r="C12" s="58" t="s">
        <v>150</v>
      </c>
      <c r="D12" s="58" t="s">
        <v>50</v>
      </c>
      <c r="E12" s="59" t="s">
        <v>179</v>
      </c>
      <c r="F12" s="69">
        <v>0</v>
      </c>
      <c r="G12" s="70">
        <v>41.03</v>
      </c>
      <c r="H12" s="65">
        <f t="shared" si="0"/>
        <v>0.030000000000001137</v>
      </c>
      <c r="I12" s="66">
        <f t="shared" si="1"/>
        <v>0.030000000000001137</v>
      </c>
      <c r="J12" s="73">
        <f t="shared" si="2"/>
        <v>5</v>
      </c>
      <c r="K12" s="73">
        <f t="shared" si="3"/>
        <v>5</v>
      </c>
    </row>
    <row r="13" spans="2:11" ht="12.75">
      <c r="B13" s="57">
        <v>4007</v>
      </c>
      <c r="C13" s="58" t="s">
        <v>142</v>
      </c>
      <c r="D13" s="58" t="s">
        <v>53</v>
      </c>
      <c r="E13" s="59" t="s">
        <v>143</v>
      </c>
      <c r="F13" s="69">
        <v>0</v>
      </c>
      <c r="G13" s="70">
        <v>45.42</v>
      </c>
      <c r="H13" s="65">
        <f t="shared" si="0"/>
        <v>4.420000000000002</v>
      </c>
      <c r="I13" s="66">
        <f t="shared" si="1"/>
        <v>4.420000000000002</v>
      </c>
      <c r="J13" s="73">
        <f t="shared" si="2"/>
        <v>6</v>
      </c>
      <c r="K13" s="73">
        <f t="shared" si="3"/>
        <v>6</v>
      </c>
    </row>
    <row r="14" spans="2:11" ht="12.75">
      <c r="B14" s="57">
        <v>4011</v>
      </c>
      <c r="C14" s="58" t="s">
        <v>127</v>
      </c>
      <c r="D14" s="58" t="s">
        <v>49</v>
      </c>
      <c r="E14" s="59" t="s">
        <v>128</v>
      </c>
      <c r="F14" s="69">
        <v>5</v>
      </c>
      <c r="G14" s="70">
        <v>44.46</v>
      </c>
      <c r="H14" s="65">
        <f t="shared" si="0"/>
        <v>3.460000000000001</v>
      </c>
      <c r="I14" s="66">
        <f t="shared" si="1"/>
        <v>8.46</v>
      </c>
      <c r="J14" s="73">
        <f t="shared" si="2"/>
        <v>7</v>
      </c>
      <c r="K14" s="73">
        <f t="shared" si="3"/>
        <v>7</v>
      </c>
    </row>
    <row r="15" spans="2:11" ht="12.75">
      <c r="B15" s="57">
        <v>4002</v>
      </c>
      <c r="C15" s="58" t="s">
        <v>127</v>
      </c>
      <c r="D15" s="58" t="s">
        <v>49</v>
      </c>
      <c r="E15" s="59" t="s">
        <v>174</v>
      </c>
      <c r="F15" s="69">
        <v>0</v>
      </c>
      <c r="G15" s="70" t="s">
        <v>80</v>
      </c>
      <c r="H15" s="65">
        <f t="shared" si="0"/>
        <v>120</v>
      </c>
      <c r="I15" s="66">
        <f t="shared" si="1"/>
        <v>120</v>
      </c>
      <c r="J15" s="73">
        <f t="shared" si="2"/>
        <v>8</v>
      </c>
      <c r="K15" s="73" t="str">
        <f t="shared" si="3"/>
        <v>—</v>
      </c>
    </row>
    <row r="16" spans="2:11" ht="12.75">
      <c r="B16" s="57">
        <v>4012</v>
      </c>
      <c r="C16" s="58" t="s">
        <v>140</v>
      </c>
      <c r="D16" s="58" t="s">
        <v>53</v>
      </c>
      <c r="E16" s="59" t="s">
        <v>141</v>
      </c>
      <c r="F16" s="69">
        <v>0</v>
      </c>
      <c r="G16" s="70" t="s">
        <v>80</v>
      </c>
      <c r="H16" s="65">
        <f t="shared" si="0"/>
        <v>120</v>
      </c>
      <c r="I16" s="66">
        <f t="shared" si="1"/>
        <v>120</v>
      </c>
      <c r="J16" s="73">
        <f t="shared" si="2"/>
        <v>9</v>
      </c>
      <c r="K16" s="73" t="str">
        <f t="shared" si="3"/>
        <v>—</v>
      </c>
    </row>
    <row r="17" spans="2:11" ht="12.75">
      <c r="B17" s="57">
        <v>4025</v>
      </c>
      <c r="C17" s="58" t="s">
        <v>171</v>
      </c>
      <c r="D17" s="58" t="s">
        <v>53</v>
      </c>
      <c r="E17" s="59" t="s">
        <v>172</v>
      </c>
      <c r="F17" s="69">
        <v>0</v>
      </c>
      <c r="G17" s="70" t="s">
        <v>80</v>
      </c>
      <c r="H17" s="65">
        <f t="shared" si="0"/>
        <v>120</v>
      </c>
      <c r="I17" s="66">
        <f t="shared" si="1"/>
        <v>120</v>
      </c>
      <c r="J17" s="73">
        <f t="shared" si="2"/>
        <v>10</v>
      </c>
      <c r="K17" s="73" t="str">
        <f t="shared" si="3"/>
        <v>—</v>
      </c>
    </row>
    <row r="18" spans="2:11" ht="13.5" thickBot="1">
      <c r="B18" s="74"/>
      <c r="C18" s="75"/>
      <c r="D18" s="75"/>
      <c r="E18" s="76"/>
      <c r="F18" s="77"/>
      <c r="G18" s="75"/>
      <c r="H18" s="75"/>
      <c r="I18" s="78"/>
      <c r="J18" s="80"/>
      <c r="K18" s="80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29"/>
    <pageSetUpPr fitToPage="1"/>
  </sheetPr>
  <dimension ref="B2:K12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9" width="8.75390625" style="36" customWidth="1"/>
    <col min="10" max="10" width="6.75390625" style="36" hidden="1" customWidth="1"/>
    <col min="11" max="11" width="9.625" style="36" customWidth="1"/>
    <col min="12" max="16384" width="9.125" style="36" customWidth="1"/>
  </cols>
  <sheetData>
    <row r="1" ht="5.25" customHeight="1"/>
    <row r="2" spans="2:11" ht="18.75">
      <c r="B2" s="37" t="str">
        <f>Title!D5</f>
        <v>«Золотой Ник - 2009»</v>
      </c>
      <c r="C2" s="38"/>
      <c r="D2" s="38"/>
      <c r="F2" s="39"/>
      <c r="H2" s="40"/>
      <c r="I2" s="40"/>
      <c r="J2" s="40"/>
      <c r="K2" s="40"/>
    </row>
    <row r="3" spans="2:5" ht="15.75" thickBot="1">
      <c r="B3" s="41" t="str">
        <f>'F-Maxi'!B3</f>
        <v>финал</v>
      </c>
      <c r="E3" s="42"/>
    </row>
    <row r="4" spans="2:9" s="35" customFormat="1" ht="12.75">
      <c r="B4" s="43" t="s">
        <v>114</v>
      </c>
      <c r="E4" s="44"/>
      <c r="F4" s="45" t="s">
        <v>20</v>
      </c>
      <c r="G4" s="46">
        <v>163</v>
      </c>
      <c r="H4" s="46" t="s">
        <v>21</v>
      </c>
      <c r="I4" s="47">
        <v>41</v>
      </c>
    </row>
    <row r="5" spans="5:9" s="35" customFormat="1" ht="13.5" thickBot="1">
      <c r="E5" s="42"/>
      <c r="F5" s="49" t="s">
        <v>22</v>
      </c>
      <c r="G5" s="50">
        <v>4</v>
      </c>
      <c r="H5" s="50" t="s">
        <v>23</v>
      </c>
      <c r="I5" s="51">
        <v>62</v>
      </c>
    </row>
    <row r="6" spans="2:11" ht="13.5" customHeight="1">
      <c r="B6" s="158" t="s">
        <v>24</v>
      </c>
      <c r="C6" s="162" t="s">
        <v>25</v>
      </c>
      <c r="D6" s="151" t="s">
        <v>26</v>
      </c>
      <c r="E6" s="164" t="s">
        <v>27</v>
      </c>
      <c r="F6" s="166" t="s">
        <v>42</v>
      </c>
      <c r="G6" s="154"/>
      <c r="H6" s="154"/>
      <c r="I6" s="168"/>
      <c r="J6" s="156" t="s">
        <v>30</v>
      </c>
      <c r="K6" s="156" t="s">
        <v>30</v>
      </c>
    </row>
    <row r="7" spans="2:11" ht="23.25" thickBot="1">
      <c r="B7" s="159"/>
      <c r="C7" s="163"/>
      <c r="D7" s="152"/>
      <c r="E7" s="165"/>
      <c r="F7" s="52" t="s">
        <v>31</v>
      </c>
      <c r="G7" s="53" t="s">
        <v>32</v>
      </c>
      <c r="H7" s="53" t="s">
        <v>33</v>
      </c>
      <c r="I7" s="54" t="s">
        <v>34</v>
      </c>
      <c r="J7" s="167"/>
      <c r="K7" s="167"/>
    </row>
    <row r="8" spans="2:11" ht="12.75">
      <c r="B8" s="57">
        <v>3004</v>
      </c>
      <c r="C8" s="58" t="s">
        <v>59</v>
      </c>
      <c r="D8" s="58" t="s">
        <v>49</v>
      </c>
      <c r="E8" s="59" t="s">
        <v>122</v>
      </c>
      <c r="F8" s="60">
        <v>0</v>
      </c>
      <c r="G8" s="61">
        <v>41.71</v>
      </c>
      <c r="H8" s="62">
        <f>IF(OR(G8="снят",G8="н/я",G8&gt;I$5),120,IF(G8&gt;I$4,G8-I$4,0))</f>
        <v>0.7100000000000009</v>
      </c>
      <c r="I8" s="63">
        <f>IF(H8=120,120,F8+H8)</f>
        <v>0.7100000000000009</v>
      </c>
      <c r="J8" s="68">
        <v>1</v>
      </c>
      <c r="K8" s="68">
        <f>IF(OR(G8="снят",G8="н/я",G8&gt;I$5,G8=0),"—",1)</f>
        <v>1</v>
      </c>
    </row>
    <row r="9" spans="2:11" ht="12.75">
      <c r="B9" s="57">
        <v>3009</v>
      </c>
      <c r="C9" s="58" t="s">
        <v>55</v>
      </c>
      <c r="D9" s="58" t="s">
        <v>49</v>
      </c>
      <c r="E9" s="59" t="s">
        <v>162</v>
      </c>
      <c r="F9" s="69">
        <v>5</v>
      </c>
      <c r="G9" s="70">
        <v>55.05</v>
      </c>
      <c r="H9" s="65">
        <f>IF(OR(G9="снят",G9="н/я",G9&gt;I$5),120,IF(G9&gt;I$4,G9-I$4,0))</f>
        <v>14.049999999999997</v>
      </c>
      <c r="I9" s="66">
        <f>IF(H9=120,120,F9+H9)</f>
        <v>19.049999999999997</v>
      </c>
      <c r="J9" s="73">
        <f>J8+1</f>
        <v>2</v>
      </c>
      <c r="K9" s="73">
        <f>IF(OR(G9="снят",G9="н/я",G9&gt;I$5,G9=0),"—",K8+1)</f>
        <v>2</v>
      </c>
    </row>
    <row r="10" spans="2:11" ht="12.75">
      <c r="B10" s="57">
        <v>3005</v>
      </c>
      <c r="C10" s="58" t="s">
        <v>150</v>
      </c>
      <c r="D10" s="58" t="s">
        <v>50</v>
      </c>
      <c r="E10" s="59" t="s">
        <v>185</v>
      </c>
      <c r="F10" s="69">
        <v>0</v>
      </c>
      <c r="G10" s="70" t="s">
        <v>80</v>
      </c>
      <c r="H10" s="65">
        <f>IF(OR(G10="снят",G10="н/я",G10&gt;I$5),120,IF(G10&gt;I$4,G10-I$4,0))</f>
        <v>120</v>
      </c>
      <c r="I10" s="66">
        <f>IF(H10=120,120,F10+H10)</f>
        <v>120</v>
      </c>
      <c r="J10" s="73">
        <f>J9+1</f>
        <v>3</v>
      </c>
      <c r="K10" s="73" t="str">
        <f>IF(OR(G10="снят",G10="н/я",G10&gt;I$5,G10=0),"—",K9+1)</f>
        <v>—</v>
      </c>
    </row>
    <row r="11" spans="2:11" ht="12.75">
      <c r="B11" s="57">
        <v>3010</v>
      </c>
      <c r="C11" s="58" t="s">
        <v>69</v>
      </c>
      <c r="D11" s="58" t="s">
        <v>50</v>
      </c>
      <c r="E11" s="59" t="s">
        <v>198</v>
      </c>
      <c r="F11" s="69">
        <v>0</v>
      </c>
      <c r="G11" s="70" t="s">
        <v>80</v>
      </c>
      <c r="H11" s="65">
        <f>IF(OR(G11="снят",G11="н/я",G11&gt;I$5),120,IF(G11&gt;I$4,G11-I$4,0))</f>
        <v>120</v>
      </c>
      <c r="I11" s="66">
        <f>IF(H11=120,120,F11+H11)</f>
        <v>120</v>
      </c>
      <c r="J11" s="73">
        <f>J10+1</f>
        <v>4</v>
      </c>
      <c r="K11" s="73" t="str">
        <f>IF(OR(G11="снят",G11="н/я",G11&gt;I$5,G11=0),"—",K10+1)</f>
        <v>—</v>
      </c>
    </row>
    <row r="12" spans="2:11" ht="13.5" thickBot="1">
      <c r="B12" s="74"/>
      <c r="C12" s="75"/>
      <c r="D12" s="75"/>
      <c r="E12" s="76"/>
      <c r="F12" s="77"/>
      <c r="G12" s="75"/>
      <c r="H12" s="75"/>
      <c r="I12" s="78"/>
      <c r="J12" s="80"/>
      <c r="K12" s="80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Zver</cp:lastModifiedBy>
  <dcterms:created xsi:type="dcterms:W3CDTF">2009-07-18T14:55:55Z</dcterms:created>
  <dcterms:modified xsi:type="dcterms:W3CDTF">2009-08-08T17:17:29Z</dcterms:modified>
  <cp:category/>
  <cp:version/>
  <cp:contentType/>
  <cp:contentStatus/>
</cp:coreProperties>
</file>